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strucciones" sheetId="1" r:id="rId1"/>
    <sheet name="Resumen" sheetId="2" r:id="rId2"/>
    <sheet name="Fondos" sheetId="3" r:id="rId3"/>
    <sheet name="Operaciones" sheetId="4" r:id="rId4"/>
    <sheet name="Valoraciones" sheetId="5" r:id="rId5"/>
    <sheet name="Proyección" sheetId="6" r:id="rId6"/>
    <sheet name="Listas" sheetId="7" r:id="rId7"/>
    <sheet name="Calculo" sheetId="8" state="hidden" r:id="rId8"/>
  </sheets>
  <definedNames>
    <definedName name="_xlnm._FilterDatabase" localSheetId="3" hidden="1">Operaciones!$B$5:$J$505</definedName>
    <definedName name="_xlnm.Print_Area" localSheetId="2">Fondos!$B$1:$P$18</definedName>
    <definedName name="_xlnm.Print_Area" localSheetId="3">Operaciones!$B$1:$J$40</definedName>
    <definedName name="_xlnm.Print_Area" localSheetId="5">Proyección!$B$1:$N$52</definedName>
    <definedName name="_xlnm.Print_Area" localSheetId="1">Resumen!$B$1:$N$37</definedName>
    <definedName name="_xlnm.Print_Area" localSheetId="4">Valoraciones!$B$1:$F$29</definedName>
  </definedNames>
  <calcPr calcId="124519" fullCalcOnLoad="1"/>
</workbook>
</file>

<file path=xl/sharedStrings.xml><?xml version="1.0" encoding="utf-8"?>
<sst xmlns="http://schemas.openxmlformats.org/spreadsheetml/2006/main" count="305" uniqueCount="151">
  <si>
    <t>Tipos de activo</t>
  </si>
  <si>
    <t>Tipos de operación</t>
  </si>
  <si>
    <t>Renta variable</t>
  </si>
  <si>
    <t>Renta fija</t>
  </si>
  <si>
    <t>Monetario</t>
  </si>
  <si>
    <t>Otros</t>
  </si>
  <si>
    <t>Compra</t>
  </si>
  <si>
    <t>Venta</t>
  </si>
  <si>
    <t>Traspaso entrada</t>
  </si>
  <si>
    <t>Traspaso salida</t>
  </si>
  <si>
    <t>Desde (€)</t>
  </si>
  <si>
    <t>Hasta (€)</t>
  </si>
  <si>
    <t>Tipo</t>
  </si>
  <si>
    <t>Base del tramo</t>
  </si>
  <si>
    <t>Tramos del IRPF del ahorro (estatal y autonómico, régimen común). Fuente: AEAT, Manual práctico de Renta 2025. Verificados el 23/09/2026.</t>
  </si>
  <si>
    <t>Si cambian, edítalos aquí. Más información en wealthuncut.com/blog/tramos-irpf-ahorro/</t>
  </si>
  <si>
    <t>Esta hoja alimenta los desplegables y el cálculo del impuesto.</t>
  </si>
  <si>
    <t>Operaciones</t>
  </si>
  <si>
    <t>Apunta cada compra, venta o traspaso de fondos. Con las participaciones y el valor liquidativo de la orden, el importe sale solo.</t>
  </si>
  <si>
    <t>Operaciones registradas:</t>
  </si>
  <si>
    <t>Fecha</t>
  </si>
  <si>
    <t>Fondo</t>
  </si>
  <si>
    <t>Participaciones</t>
  </si>
  <si>
    <t>Valor liquidativo (€)</t>
  </si>
  <si>
    <t>Comisión (€)</t>
  </si>
  <si>
    <t>Importe (auto)</t>
  </si>
  <si>
    <t>Coste heredado (€)</t>
  </si>
  <si>
    <t>Nota</t>
  </si>
  <si>
    <t>Flujo (auto)</t>
  </si>
  <si>
    <t>Fecha flujo</t>
  </si>
  <si>
    <t>Fondo monetario (ejemplo)</t>
  </si>
  <si>
    <t>Colchón inicial</t>
  </si>
  <si>
    <t>Indexado mundo desarrollado (ejemplo)</t>
  </si>
  <si>
    <t>Indexado mercados emergentes (ejemplo)</t>
  </si>
  <si>
    <t>Indexado bonos euro (ejemplo)</t>
  </si>
  <si>
    <t>Retiro para un gasto</t>
  </si>
  <si>
    <t>Viene del fondo de bonos</t>
  </si>
  <si>
    <t>Traspaso a otro fondo</t>
  </si>
  <si>
    <t>Tus fondos</t>
  </si>
  <si>
    <t>Una fila por fondo. Rellena el nombre, el tipo, el TER, el peso que quieres y el valor liquidativo de hoy: lo demás se calcula con tus operaciones.</t>
  </si>
  <si>
    <t>ISIN</t>
  </si>
  <si>
    <t>Tipo de activo</t>
  </si>
  <si>
    <t>TER (%)</t>
  </si>
  <si>
    <t>Peso objetivo</t>
  </si>
  <si>
    <t>Valor liquidativo hoy (€)</t>
  </si>
  <si>
    <t>Valor actual (€)</t>
  </si>
  <si>
    <t>Coste de lo que tienes (€)</t>
  </si>
  <si>
    <t>Ganancia latente (€)</t>
  </si>
  <si>
    <t>Rentabilidad</t>
  </si>
  <si>
    <t>Peso actual</t>
  </si>
  <si>
    <t>Desviación</t>
  </si>
  <si>
    <t>Ajuste para reequilibrar (€)</t>
  </si>
  <si>
    <t>Coste anual por TER (€)</t>
  </si>
  <si>
    <t>Part. adquiridas</t>
  </si>
  <si>
    <t>Coste adquirido</t>
  </si>
  <si>
    <t>EJEMPLO-001</t>
  </si>
  <si>
    <t>EJEMPLO-002</t>
  </si>
  <si>
    <t>EJEMPLO-003</t>
  </si>
  <si>
    <t>EJEMPLO-004</t>
  </si>
  <si>
    <t>Total</t>
  </si>
  <si>
    <t>Ajuste para reequilibrar: positivo = comprar ese importe; negativo = vender. Sale de: peso objetivo × valor total de la cartera − valor actual.</t>
  </si>
  <si>
    <t>El coste de lo que tienes usa el precio medio de compra. Hacienda aplica el método FIFO al vender: para el impuesto real, usa la calculadora de wealthuncut.com.</t>
  </si>
  <si>
    <t>Desviación en rojo: tu fondo se aleja más de 5 puntos de su peso objetivo. Revisa si toca reequilibrar.</t>
  </si>
  <si>
    <t>Evolución de tu cartera</t>
  </si>
  <si>
    <t>Una vez al mes (o al trimestre), apunta cuánto vale tu cartera. La plantilla calcula cuánto habías aportado y dibuja la evolución.</t>
  </si>
  <si>
    <t>Valor de la cartera (€)</t>
  </si>
  <si>
    <t>Aportado neto hasta entonces (€)</t>
  </si>
  <si>
    <t>Ganancia (€)</t>
  </si>
  <si>
    <t>Rentabilidad sobre lo aportado</t>
  </si>
  <si>
    <t>Pon la fecha del día en que miras tu cartera (por ejemplo el último día del mes) y el valor total que te enseña tu plataforma.</t>
  </si>
  <si>
    <t>Seguimiento de inversiones</t>
  </si>
  <si>
    <t>Cuánto vale tu cartera de fondos indexados, cuánto has puesto, qué rentabilidad llevas y qué te tocaría pagar a Hacienda si vendieras hoy (estimación).</t>
  </si>
  <si>
    <t>Fecha de valoración</t>
  </si>
  <si>
    <t>Fecha del valor liquidativo que has puesto en la hoja Fondos.</t>
  </si>
  <si>
    <t>VALOR ACTUAL</t>
  </si>
  <si>
    <t>lo que vale hoy tu cartera</t>
  </si>
  <si>
    <t>APORTADO NETO</t>
  </si>
  <si>
    <t>compras y comisiones menos ventas</t>
  </si>
  <si>
    <t>GANANCIA TOTAL</t>
  </si>
  <si>
    <t>valor actual menos aportado</t>
  </si>
  <si>
    <t>RENTABILIDAD TOTAL</t>
  </si>
  <si>
    <t>sobre lo que has comprado</t>
  </si>
  <si>
    <t>TIR ANUAL</t>
  </si>
  <si>
    <t>rentabilidad anualizada (XIRR)</t>
  </si>
  <si>
    <t>COSTE ANUAL TER</t>
  </si>
  <si>
    <t>SI VENDIERAS TODO HOY (ESTIMACIÓN)</t>
  </si>
  <si>
    <t>Valor actual de la cartera</t>
  </si>
  <si>
    <t>Coste de lo que tienes</t>
  </si>
  <si>
    <t>Ganancia latente</t>
  </si>
  <si>
    <t>Impuesto estimado (IRPF del ahorro)</t>
  </si>
  <si>
    <t>Te quedarían netos</t>
  </si>
  <si>
    <t>Aproximación con el precio medio de compra,</t>
  </si>
  <si>
    <t>sin compensar pérdidas ni otras rentas del ahorro.</t>
  </si>
  <si>
    <t>Datos de los gráficos</t>
  </si>
  <si>
    <t>TU CARTERA DE UN VISTAZO</t>
  </si>
  <si>
    <t>Valor</t>
  </si>
  <si>
    <t>Peso</t>
  </si>
  <si>
    <t>Rentab.</t>
  </si>
  <si>
    <t>Si tienes más de cinco fondos, míralos todos en la hoja Fondos.</t>
  </si>
  <si>
    <t>Plantilla de WealthUncut (wealthuncut.com). Información educativa, no es asesoramiento financiero ni una recomendación de inversión.</t>
  </si>
  <si>
    <t>Proyección</t>
  </si>
  <si>
    <t>¿Cuánto podrías tener si sigues aportando? Un cálculo sencillo con una rentabilidad que eliges tú: no es una previsión.</t>
  </si>
  <si>
    <t>Aportación mensual (€)</t>
  </si>
  <si>
    <t>Rentabilidad anual neta supuesta (%)</t>
  </si>
  <si>
    <t>Un supuesto, ya descontado el TER. Prueba varios.</t>
  </si>
  <si>
    <t>Años</t>
  </si>
  <si>
    <t>Año</t>
  </si>
  <si>
    <t>Valor estimado (€)</t>
  </si>
  <si>
    <t>Aportado desde hoy (€)</t>
  </si>
  <si>
    <t>Intereses (€)</t>
  </si>
  <si>
    <t>Para afinar con impuestos y comisiones usa el simulador de rentabilidad neta de wealthuncut.com.</t>
  </si>
  <si>
    <t>Hoja auxiliar para calcular la TIR (XIRR). No hace falta tocarla.</t>
  </si>
  <si>
    <t>Seguimiento de inversiones en fondos indexados</t>
  </si>
  <si>
    <t>Por WealthUncut · wealthuncut.com · Gratis para uso personal</t>
  </si>
  <si>
    <t>CÓMO USARLA EN 5 PASOS</t>
  </si>
  <si>
    <t>1</t>
  </si>
  <si>
    <t>En la hoja Fondos, escribe tus fondos (nombre, ISIN, tipo de activo, TER) y el peso que te gustaría que tuviera cada uno en tu cartera. Sustituye los fondos de ejemplo.</t>
  </si>
  <si>
    <t>2</t>
  </si>
  <si>
    <t>En Operaciones apunta cada compra, venta o traspaso: fecha, fondo, tipo, participaciones y valor liquidativo de la orden. El importe sale solo.</t>
  </si>
  <si>
    <t>3</t>
  </si>
  <si>
    <t>Cuando quieras ver cómo vas, actualiza en Fondos el valor liquidativo de hoy de cada fondo y la fecha de valoración en Resumen.</t>
  </si>
  <si>
    <t>4</t>
  </si>
  <si>
    <t>En Resumen verás lo que vale tu cartera, lo que has aportado, la rentabilidad, la TIR anual, el coste del TER y una estimación del impuesto si vendieras todo hoy.</t>
  </si>
  <si>
    <t>5</t>
  </si>
  <si>
    <t>Cada mes apunta en Valoraciones el valor total para dibujar la evolución, y mira en Fondos la columna "Ajuste para reequilibrar" por si te has desviado de tus pesos.</t>
  </si>
  <si>
    <t>COLORES</t>
  </si>
  <si>
    <t>Fondo amarillo con letra azul: lo rellenas tú. El resto se calcula solo.</t>
  </si>
  <si>
    <t>Fondo verde claro: totales.</t>
  </si>
  <si>
    <t>Rojo: pérdida, desviación grande de tu peso objetivo o aviso.</t>
  </si>
  <si>
    <t>CÓMO APUNTAR CADA OPERACIÓN</t>
  </si>
  <si>
    <t>•</t>
  </si>
  <si>
    <t>Compra: Pon las participaciones y el valor liquidativo de la orden. Si tu plataforma cobró comisión, ponla aparte.</t>
  </si>
  <si>
    <t>Venta: Igual que una compra. El dinero que te llega resta de "aportado neto".</t>
  </si>
  <si>
    <t>Traspaso salida / entrada: Un traspaso entre fondos no tributa. Apunta una "Traspaso salida" en el fondo de origen y una "Traspaso entrada" en el de destino. En la entrada, pon en "Coste heredado" el coste de lo que traspasas (el de las participaciones que salen) para no perder la ganancia pendiente.</t>
  </si>
  <si>
    <t>LÍMITES QUE CONVIENE CONOCER</t>
  </si>
  <si>
    <t>El impuesto de Resumen es una estimación: usa el precio medio de compra y los tramos del ahorro. Hacienda aplica FIFO al vender; para ese cálculo exacto usa la calculadora de wealthuncut.com.</t>
  </si>
  <si>
    <t>La rentabilidad y la TIR dependen de los valores liquidativos que escribas: si te equivocas en uno, se nota.</t>
  </si>
  <si>
    <t>No incluye dividendos cobrados (los fondos de acumulación no los reparten), ETF en otras divisas ni otros productos.</t>
  </si>
  <si>
    <t>Los fondos, las operaciones y las cifras que trae son un ejemplo ficticio. No son una recomendación de ningún producto.</t>
  </si>
  <si>
    <t>IR A…</t>
  </si>
  <si>
    <t>Resumen: tu panel</t>
  </si>
  <si>
    <t>Fondos: tu cartera y el reequilibrado</t>
  </si>
  <si>
    <t>Operaciones: compras, ventas y traspasos</t>
  </si>
  <si>
    <t>Valoraciones: la evolución en el tiempo</t>
  </si>
  <si>
    <t>Proyección: cuánto podría crecer</t>
  </si>
  <si>
    <t>MÁS HERRAMIENTAS GRATIS</t>
  </si>
  <si>
    <t>Impuestos al vender un fondo (con FIFO)</t>
  </si>
  <si>
    <t>Calculadora de interés compuesto</t>
  </si>
  <si>
    <t>Carteras: simula tu cartera de fondos</t>
  </si>
  <si>
    <t>Guía de esta plantilla, con imágenes y vídeos</t>
  </si>
  <si>
    <t>Información educativa, no asesoramiento financiero ni recomendación de inversión. Plantilla de David Pérez Mitjà (WealthUncut), versión 1.0 de octubre de 2026. Puedes usarla y modificarla para ti; no la vendas ni la presentes como tuya.</t>
  </si>
</sst>
</file>

<file path=xl/styles.xml><?xml version="1.0" encoding="utf-8"?>
<styleSheet xmlns="http://schemas.openxmlformats.org/spreadsheetml/2006/main">
  <numFmts count="10">
    <numFmt numFmtId="164" formatCode="dd/mm/yyyy"/>
    <numFmt numFmtId="165" formatCode="#,##0 &quot;€&quot;"/>
    <numFmt numFmtId="166" formatCode="0.0%"/>
    <numFmt numFmtId="167" formatCode="#,##0.00 &quot;€&quot;"/>
    <numFmt numFmtId="168" formatCode="0.00"/>
    <numFmt numFmtId="169" formatCode="0%"/>
    <numFmt numFmtId="170" formatCode="#,##0.0000"/>
    <numFmt numFmtId="171" formatCode="#,##0.0000 &quot;€&quot;"/>
    <numFmt numFmtId="172" formatCode="#,##0.00 &quot;€&quot;;-#,##0.00 &quot;€&quot;;&quot;-&quot;"/>
    <numFmt numFmtId="173" formatCode="+0.0%;-0.0%;0.0%"/>
  </numFmts>
  <fonts count="19">
    <font>
      <sz val="11"/>
      <color theme="1"/>
      <name val="Calibri"/>
      <family val="2"/>
      <scheme val="minor"/>
    </font>
    <font>
      <sz val="10"/>
      <color rgb="FF1F2A24"/>
      <name val="Arial"/>
      <family val="2"/>
    </font>
    <font>
      <b/>
      <sz val="20"/>
      <color rgb="FF1E4A3A"/>
      <name val="Arial"/>
      <family val="2"/>
    </font>
    <font>
      <i/>
      <sz val="10"/>
      <color rgb="FF6B7A72"/>
      <name val="Arial"/>
      <family val="2"/>
    </font>
    <font>
      <b/>
      <sz val="10"/>
      <color rgb="FFFFFFFF"/>
      <name val="Arial"/>
      <family val="2"/>
    </font>
    <font>
      <b/>
      <sz val="12"/>
      <color rgb="FF1E4A3A"/>
      <name val="Arial"/>
      <family val="2"/>
    </font>
    <font>
      <sz val="10"/>
      <color rgb="FF0000FF"/>
      <name val="Arial"/>
      <family val="2"/>
    </font>
    <font>
      <b/>
      <sz val="10"/>
      <color rgb="FF1E4A3A"/>
      <name val="Arial"/>
      <family val="2"/>
    </font>
    <font>
      <u/>
      <sz val="10"/>
      <color rgb="FF0563C1"/>
      <name val="Arial"/>
      <family val="2"/>
    </font>
    <font>
      <i/>
      <sz val="9"/>
      <color rgb="FF6B7A72"/>
      <name val="Arial"/>
      <family val="2"/>
    </font>
    <font>
      <sz val="9"/>
      <color rgb="FF6B7A72"/>
      <name val="Arial"/>
      <family val="2"/>
    </font>
    <font>
      <b/>
      <sz val="10"/>
      <color rgb="FF1F2A24"/>
      <name val="Arial"/>
      <family val="2"/>
    </font>
    <font>
      <b/>
      <sz val="9"/>
      <color rgb="FFFFFFFF"/>
      <name val="Arial"/>
      <family val="2"/>
    </font>
    <font>
      <b/>
      <sz val="17"/>
      <color rgb="FF1F2A24"/>
      <name val="Arial"/>
      <family val="2"/>
    </font>
    <font>
      <i/>
      <sz val="8"/>
      <color rgb="FF6B7A72"/>
      <name val="Arial"/>
      <family val="2"/>
    </font>
    <font>
      <b/>
      <sz val="11"/>
      <color rgb="FF1E4A3A"/>
      <name val="Arial"/>
      <family val="2"/>
    </font>
    <font>
      <b/>
      <sz val="9"/>
      <color rgb="FF6B7A72"/>
      <name val="Arial"/>
      <family val="2"/>
    </font>
    <font>
      <sz val="10"/>
      <color rgb="FF1F2A24"/>
      <name val="Arial"/>
      <family val="2"/>
    </font>
    <font>
      <b/>
      <sz val="10"/>
      <color rgb="FFB3402A"/>
      <name val="Arial"/>
      <family val="2"/>
    </font>
  </fonts>
  <fills count="9">
    <fill>
      <patternFill patternType="none"/>
    </fill>
    <fill>
      <patternFill patternType="gray125"/>
    </fill>
    <fill>
      <patternFill patternType="solid">
        <fgColor rgb="FF1E4A3A"/>
        <bgColor indexed="64"/>
      </patternFill>
    </fill>
    <fill>
      <patternFill patternType="solid">
        <fgColor rgb="FFFFF8DC"/>
        <bgColor indexed="64"/>
      </patternFill>
    </fill>
    <fill>
      <patternFill patternType="solid">
        <fgColor rgb="FFE3EDE7"/>
        <bgColor indexed="64"/>
      </patternFill>
    </fill>
    <fill>
      <patternFill patternType="solid">
        <fgColor rgb="FFF6E3DE"/>
        <bgColor indexed="64"/>
      </patternFill>
    </fill>
    <fill>
      <patternFill patternType="solid">
        <fgColor rgb="FFB3402A"/>
        <bgColor indexed="64"/>
      </patternFill>
    </fill>
    <fill>
      <patternFill patternType="solid">
        <fgColor rgb="FFFAF6ED"/>
        <bgColor indexed="64"/>
      </patternFill>
    </fill>
    <fill>
      <patternFill patternType="solid">
        <fgColor rgb="FFFFFFFF"/>
        <bgColor indexed="64"/>
      </patternFill>
    </fill>
  </fills>
  <borders count="3">
    <border>
      <left/>
      <right/>
      <top/>
      <bottom/>
      <diagonal/>
    </border>
    <border>
      <left style="thin">
        <color rgb="FF1E4A3A"/>
      </left>
      <right style="thin">
        <color rgb="FF1E4A3A"/>
      </right>
      <top style="thin">
        <color rgb="FF1E4A3A"/>
      </top>
      <bottom style="thin">
        <color rgb="FF1E4A3A"/>
      </bottom>
      <diagonal/>
    </border>
    <border>
      <left style="thin">
        <color rgb="FFD9D2C0"/>
      </left>
      <right style="thin">
        <color rgb="FFD9D2C0"/>
      </right>
      <top style="thin">
        <color rgb="FFD9D2C0"/>
      </top>
      <bottom style="thin">
        <color rgb="FFD9D2C0"/>
      </bottom>
      <diagonal/>
    </border>
  </borders>
  <cellStyleXfs count="1">
    <xf numFmtId="0" fontId="0" fillId="0" borderId="0"/>
  </cellStyleXfs>
  <cellXfs count="48">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2" borderId="1" xfId="0" applyFont="1" applyFill="1" applyBorder="1" applyAlignment="1">
      <alignment horizontal="left" vertical="center" indent="1"/>
    </xf>
    <xf numFmtId="0" fontId="5" fillId="0" borderId="0" xfId="0" applyFont="1" applyAlignment="1">
      <alignment horizontal="center" vertical="center"/>
    </xf>
    <xf numFmtId="0" fontId="1" fillId="0" borderId="0" xfId="0" applyFont="1" applyAlignment="1">
      <alignment vertical="center" wrapText="1"/>
    </xf>
    <xf numFmtId="0" fontId="6" fillId="3" borderId="2" xfId="0" applyFont="1" applyFill="1" applyBorder="1" applyAlignment="1">
      <alignment vertical="center"/>
    </xf>
    <xf numFmtId="0" fontId="1" fillId="4" borderId="2" xfId="0" applyFont="1" applyFill="1" applyBorder="1" applyAlignment="1">
      <alignment vertical="center"/>
    </xf>
    <xf numFmtId="0" fontId="1" fillId="5" borderId="2" xfId="0" applyFont="1" applyFill="1" applyBorder="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9" fillId="0" borderId="0" xfId="0" applyFont="1" applyAlignment="1">
      <alignment vertical="top" wrapText="1"/>
    </xf>
    <xf numFmtId="0" fontId="10" fillId="0" borderId="0" xfId="0" applyFont="1" applyAlignment="1">
      <alignment vertical="center"/>
    </xf>
    <xf numFmtId="0" fontId="11" fillId="0" borderId="0" xfId="0" applyFont="1" applyAlignment="1">
      <alignment vertical="center"/>
    </xf>
    <xf numFmtId="164" fontId="6" fillId="3" borderId="2" xfId="0" applyNumberFormat="1" applyFont="1" applyFill="1" applyBorder="1" applyAlignment="1">
      <alignment horizontal="center" vertical="center"/>
    </xf>
    <xf numFmtId="0" fontId="9" fillId="0" borderId="0" xfId="0" applyFont="1" applyAlignment="1">
      <alignment vertical="center"/>
    </xf>
    <xf numFmtId="0" fontId="12" fillId="2" borderId="0" xfId="0" applyFont="1" applyFill="1" applyAlignment="1">
      <alignment horizontal="center" vertical="center"/>
    </xf>
    <xf numFmtId="0" fontId="12" fillId="6" borderId="0" xfId="0" applyFont="1" applyFill="1" applyAlignment="1">
      <alignment horizontal="center" vertical="center"/>
    </xf>
    <xf numFmtId="165" fontId="13" fillId="7" borderId="2" xfId="0" applyNumberFormat="1" applyFont="1" applyFill="1" applyBorder="1" applyAlignment="1">
      <alignment horizontal="center" vertical="center"/>
    </xf>
    <xf numFmtId="166" fontId="13" fillId="7" borderId="2" xfId="0" applyNumberFormat="1" applyFont="1" applyFill="1" applyBorder="1" applyAlignment="1">
      <alignment horizontal="center" vertical="center"/>
    </xf>
    <xf numFmtId="0" fontId="14" fillId="0" borderId="0" xfId="0" applyFont="1" applyAlignment="1">
      <alignment horizontal="center" vertical="center"/>
    </xf>
    <xf numFmtId="0" fontId="15" fillId="0" borderId="0" xfId="0" applyFont="1" applyAlignment="1">
      <alignment vertical="center"/>
    </xf>
    <xf numFmtId="0" fontId="16" fillId="0" borderId="0" xfId="0" applyFont="1" applyAlignment="1">
      <alignment vertical="center"/>
    </xf>
    <xf numFmtId="0" fontId="1" fillId="0" borderId="2" xfId="0" applyFont="1" applyBorder="1" applyAlignment="1">
      <alignment vertical="center"/>
    </xf>
    <xf numFmtId="167" fontId="17" fillId="8" borderId="2" xfId="0" applyNumberFormat="1" applyFont="1" applyFill="1" applyBorder="1" applyAlignment="1">
      <alignment vertical="center"/>
    </xf>
    <xf numFmtId="0" fontId="4" fillId="2" borderId="1" xfId="0" applyFont="1" applyFill="1" applyBorder="1" applyAlignment="1">
      <alignment horizontal="center" vertical="center" wrapText="1"/>
    </xf>
    <xf numFmtId="167" fontId="10" fillId="0" borderId="0" xfId="0" applyNumberFormat="1" applyFont="1" applyAlignment="1">
      <alignment vertical="center"/>
    </xf>
    <xf numFmtId="167" fontId="1" fillId="0" borderId="2" xfId="0" applyNumberFormat="1" applyFont="1" applyBorder="1" applyAlignment="1">
      <alignment vertical="center"/>
    </xf>
    <xf numFmtId="166" fontId="1" fillId="0" borderId="2" xfId="0" applyNumberFormat="1" applyFont="1" applyBorder="1" applyAlignment="1">
      <alignment horizontal="center" vertical="center"/>
    </xf>
    <xf numFmtId="0" fontId="11" fillId="4" borderId="2" xfId="0" applyFont="1" applyFill="1" applyBorder="1" applyAlignment="1">
      <alignment vertical="center"/>
    </xf>
    <xf numFmtId="167" fontId="11" fillId="4" borderId="2" xfId="0" applyNumberFormat="1" applyFont="1" applyFill="1" applyBorder="1" applyAlignment="1">
      <alignment vertical="center"/>
    </xf>
    <xf numFmtId="0" fontId="10" fillId="0" borderId="0" xfId="0" applyFont="1" applyAlignment="1">
      <alignment horizontal="center" vertical="center"/>
    </xf>
    <xf numFmtId="0" fontId="6" fillId="3" borderId="2" xfId="0" applyFont="1" applyFill="1" applyBorder="1" applyAlignment="1">
      <alignment horizontal="center" vertical="center"/>
    </xf>
    <xf numFmtId="168" fontId="6" fillId="3" borderId="2" xfId="0" applyNumberFormat="1" applyFont="1" applyFill="1" applyBorder="1" applyAlignment="1">
      <alignment horizontal="center" vertical="center"/>
    </xf>
    <xf numFmtId="169" fontId="6" fillId="3" borderId="2" xfId="0" applyNumberFormat="1" applyFont="1" applyFill="1" applyBorder="1" applyAlignment="1">
      <alignment horizontal="center" vertical="center"/>
    </xf>
    <xf numFmtId="170" fontId="1" fillId="0" borderId="2" xfId="0" applyNumberFormat="1" applyFont="1" applyBorder="1" applyAlignment="1">
      <alignment vertical="center"/>
    </xf>
    <xf numFmtId="171" fontId="6" fillId="3" borderId="2" xfId="0" applyNumberFormat="1" applyFont="1" applyFill="1" applyBorder="1" applyAlignment="1">
      <alignment vertical="center"/>
    </xf>
    <xf numFmtId="172" fontId="1" fillId="0" borderId="2" xfId="0" applyNumberFormat="1" applyFont="1" applyBorder="1" applyAlignment="1">
      <alignment vertical="center"/>
    </xf>
    <xf numFmtId="173" fontId="1" fillId="0" borderId="2" xfId="0" applyNumberFormat="1" applyFont="1" applyBorder="1" applyAlignment="1">
      <alignment horizontal="center" vertical="center"/>
    </xf>
    <xf numFmtId="170" fontId="10" fillId="0" borderId="0" xfId="0" applyNumberFormat="1" applyFont="1" applyAlignment="1">
      <alignment vertical="center"/>
    </xf>
    <xf numFmtId="166" fontId="11" fillId="4" borderId="2" xfId="0" applyNumberFormat="1" applyFont="1" applyFill="1" applyBorder="1" applyAlignment="1">
      <alignment horizontal="center" vertical="center"/>
    </xf>
    <xf numFmtId="0" fontId="18" fillId="0" borderId="0" xfId="0" applyFont="1" applyAlignment="1">
      <alignment vertical="center"/>
    </xf>
    <xf numFmtId="1" fontId="11" fillId="0" borderId="0" xfId="0" applyNumberFormat="1" applyFont="1" applyAlignment="1">
      <alignment horizontal="left" vertical="center"/>
    </xf>
    <xf numFmtId="170" fontId="6" fillId="3" borderId="2" xfId="0" applyNumberFormat="1" applyFont="1" applyFill="1" applyBorder="1" applyAlignment="1">
      <alignment vertical="center"/>
    </xf>
    <xf numFmtId="167" fontId="6" fillId="3" borderId="2" xfId="0" applyNumberFormat="1" applyFont="1" applyFill="1" applyBorder="1" applyAlignment="1">
      <alignment vertical="center"/>
    </xf>
    <xf numFmtId="164" fontId="10" fillId="0" borderId="0" xfId="0" applyNumberFormat="1" applyFont="1" applyAlignment="1">
      <alignment vertical="center"/>
    </xf>
    <xf numFmtId="0" fontId="1" fillId="0" borderId="2" xfId="0" applyFont="1" applyBorder="1" applyAlignment="1">
      <alignment horizontal="center" vertical="center"/>
    </xf>
  </cellXfs>
  <cellStyles count="1">
    <cellStyle name="Normal" xfId="0" builtinId="0"/>
  </cellStyles>
  <dxfs count="4">
    <dxf>
      <font>
        <b/>
        <color rgb="FFB3402A"/>
      </font>
      <fill>
        <patternFill>
          <bgColor rgb="FFF6E3DE"/>
        </patternFill>
      </fill>
    </dxf>
    <dxf>
      <font>
        <b/>
        <color rgb="FF8A6D00"/>
      </font>
      <fill>
        <patternFill>
          <bgColor rgb="FFFFF3C4"/>
        </patternFill>
      </fill>
    </dxf>
    <dxf>
      <font>
        <b/>
        <color rgb="FFB3402A"/>
      </font>
    </dxf>
    <dxf>
      <font>
        <color rgb="FFB3402A"/>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E4A3A"/>
                </a:solidFill>
                <a:latin typeface="Arial"/>
              </a:defRPr>
            </a:pPr>
            <a:r>
              <a:rPr lang="en-US" sz="1100" b="1" baseline="0">
                <a:solidFill>
                  <a:srgbClr val="1E4A3A"/>
                </a:solidFill>
                <a:latin typeface="Arial"/>
              </a:rPr>
              <a:t>Reparto por tipo de activo</a:t>
            </a:r>
          </a:p>
        </c:rich>
      </c:tx>
      <c:layout/>
    </c:title>
    <c:plotArea>
      <c:layout/>
      <c:doughnutChart>
        <c:varyColors val="1"/>
        <c:ser>
          <c:idx val="0"/>
          <c:order val="0"/>
          <c:tx>
            <c:v>Reparto por tipo de activo</c:v>
          </c:tx>
          <c:dPt>
            <c:idx val="0"/>
            <c:spPr>
              <a:solidFill>
                <a:srgbClr val="1E4A3A"/>
              </a:solidFill>
            </c:spPr>
          </c:dPt>
          <c:dPt>
            <c:idx val="1"/>
            <c:spPr>
              <a:solidFill>
                <a:srgbClr val="4F7F6C"/>
              </a:solidFill>
            </c:spPr>
          </c:dPt>
          <c:dPt>
            <c:idx val="2"/>
            <c:spPr>
              <a:solidFill>
                <a:srgbClr val="D8A65C"/>
              </a:solidFill>
            </c:spPr>
          </c:dPt>
          <c:dPt>
            <c:idx val="3"/>
            <c:spPr>
              <a:solidFill>
                <a:srgbClr val="CFC8B4"/>
              </a:solidFill>
            </c:spPr>
          </c:dPt>
          <c:dLbls>
            <c:numFmt formatCode="0%;-0%;;" sourceLinked="0"/>
            <c:txPr>
              <a:bodyPr/>
              <a:lstStyle/>
              <a:p>
                <a:pPr>
                  <a:defRPr sz="900" b="1" baseline="0">
                    <a:solidFill>
                      <a:srgbClr val="FFFFFF"/>
                    </a:solidFill>
                    <a:latin typeface="Arial"/>
                  </a:defRPr>
                </a:pPr>
                <a:endParaRPr lang="en-US"/>
              </a:p>
            </c:txPr>
            <c:showPercent val="1"/>
          </c:dLbls>
          <c:cat>
            <c:strRef>
              <c:f>Resumen!$O$13:$O$16</c:f>
              <c:strCache>
                <c:ptCount val="4"/>
                <c:pt idx="0">
                  <c:v>Renta variable</c:v>
                </c:pt>
                <c:pt idx="1">
                  <c:v>Renta fija</c:v>
                </c:pt>
                <c:pt idx="2">
                  <c:v>Monetario</c:v>
                </c:pt>
                <c:pt idx="3">
                  <c:v>Otros</c:v>
                </c:pt>
              </c:strCache>
            </c:strRef>
          </c:cat>
          <c:val>
            <c:numRef>
              <c:f>Resumen!$P$13:$P$16</c:f>
              <c:numCache>
                <c:formatCode>General</c:formatCode>
                <c:ptCount val="4"/>
                <c:pt idx="0">
                  <c:v>3682.08622312</c:v>
                </c:pt>
                <c:pt idx="1">
                  <c:v>749.6769492000001</c:v>
                </c:pt>
                <c:pt idx="2">
                  <c:v>421.3156</c:v>
                </c:pt>
                <c:pt idx="3">
                  <c:v>0</c:v>
                </c:pt>
              </c:numCache>
            </c:numRef>
          </c:val>
        </c:ser>
        <c:firstSliceAng val="0"/>
        <c:holeSize val="55"/>
      </c:doughnutChart>
    </c:plotArea>
    <c:legend>
      <c:legendPos val="r"/>
      <c:layout/>
      <c:txPr>
        <a:bodyPr/>
        <a:lstStyle/>
        <a:p>
          <a:pPr rtl="0">
            <a:defRPr sz="900" baseline="0">
              <a:latin typeface="Arial"/>
            </a:defRPr>
          </a:pPr>
          <a:endParaRPr lang="en-US"/>
        </a:p>
      </c:txPr>
    </c:legend>
    <c:plotVisOnly val="1"/>
  </c:chart>
  <c:spPr>
    <a:ln>
      <a:solidFill>
        <a:srgbClr val="D9D2C0"/>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E4A3A"/>
                </a:solidFill>
                <a:latin typeface="Arial"/>
              </a:defRPr>
            </a:pPr>
            <a:r>
              <a:rPr lang="en-US" sz="1100" b="1" baseline="0">
                <a:solidFill>
                  <a:srgbClr val="1E4A3A"/>
                </a:solidFill>
                <a:latin typeface="Arial"/>
              </a:rPr>
              <a:t>Peso actual frente al objetivo</a:t>
            </a:r>
          </a:p>
        </c:rich>
      </c:tx>
      <c:layout/>
    </c:title>
    <c:plotArea>
      <c:layout/>
      <c:barChart>
        <c:barDir val="bar"/>
        <c:grouping val="clustered"/>
        <c:ser>
          <c:idx val="0"/>
          <c:order val="0"/>
          <c:tx>
            <c:v>Peso objetivo</c:v>
          </c:tx>
          <c:spPr>
            <a:solidFill>
              <a:srgbClr val="B9C9BF"/>
            </a:solidFill>
          </c:spPr>
          <c:cat>
            <c:strRef>
              <c:f>Fondos!$B$5:$B$10</c:f>
              <c:strCache>
                <c:ptCount val="6"/>
                <c:pt idx="0">
                  <c:v>Indexado mundo desarrollado (ejemplo)</c:v>
                </c:pt>
                <c:pt idx="1">
                  <c:v>Indexado mercados emergentes (ejemplo)</c:v>
                </c:pt>
                <c:pt idx="2">
                  <c:v>Indexado bonos euro (ejemplo)</c:v>
                </c:pt>
                <c:pt idx="3">
                  <c:v>Fondo monetario (ejemplo)</c:v>
                </c:pt>
                <c:pt idx="4">
                  <c:v/>
                </c:pt>
                <c:pt idx="5">
                  <c:v/>
                </c:pt>
              </c:strCache>
            </c:strRef>
          </c:cat>
          <c:val>
            <c:numRef>
              <c:f>Fondos!$F$5:$F$10</c:f>
              <c:numCache>
                <c:formatCode>General</c:formatCode>
                <c:ptCount val="6"/>
                <c:pt idx="0">
                  <c:v>0.6</c:v>
                </c:pt>
                <c:pt idx="1">
                  <c:v>0.15</c:v>
                </c:pt>
                <c:pt idx="2">
                  <c:v>0.2</c:v>
                </c:pt>
                <c:pt idx="3">
                  <c:v>0.05</c:v>
                </c:pt>
                <c:pt idx="4">
                  <c:v>0</c:v>
                </c:pt>
                <c:pt idx="5">
                  <c:v>0</c:v>
                </c:pt>
              </c:numCache>
            </c:numRef>
          </c:val>
        </c:ser>
        <c:ser>
          <c:idx val="1"/>
          <c:order val="1"/>
          <c:tx>
            <c:v>Peso actual</c:v>
          </c:tx>
          <c:spPr>
            <a:solidFill>
              <a:srgbClr val="1E4A3A"/>
            </a:solidFill>
          </c:spPr>
          <c:cat>
            <c:strRef>
              <c:f>Fondos!$B$5:$B$10</c:f>
              <c:strCache>
                <c:ptCount val="6"/>
                <c:pt idx="0">
                  <c:v>Indexado mundo desarrollado (ejemplo)</c:v>
                </c:pt>
                <c:pt idx="1">
                  <c:v>Indexado mercados emergentes (ejemplo)</c:v>
                </c:pt>
                <c:pt idx="2">
                  <c:v>Indexado bonos euro (ejemplo)</c:v>
                </c:pt>
                <c:pt idx="3">
                  <c:v>Fondo monetario (ejemplo)</c:v>
                </c:pt>
                <c:pt idx="4">
                  <c:v/>
                </c:pt>
                <c:pt idx="5">
                  <c:v/>
                </c:pt>
              </c:strCache>
            </c:strRef>
          </c:cat>
          <c:val>
            <c:numRef>
              <c:f>Fondos!$M$5:$M$10</c:f>
              <c:numCache>
                <c:formatCode>General</c:formatCode>
                <c:ptCount val="6"/>
                <c:pt idx="0">
                  <c:v>0.554238787827086</c:v>
                </c:pt>
                <c:pt idx="1">
                  <c:v>0.2044726190680856</c:v>
                </c:pt>
                <c:pt idx="2">
                  <c:v>0.15447450667313592</c:v>
                </c:pt>
                <c:pt idx="3">
                  <c:v>0.08681408643169237</c:v>
                </c:pt>
                <c:pt idx="4">
                  <c:v>0</c:v>
                </c:pt>
                <c:pt idx="5">
                  <c:v>0</c:v>
                </c:pt>
              </c:numCache>
            </c:numRef>
          </c:val>
        </c:ser>
        <c:gapWidth val="60"/>
        <c:axId val="50020001"/>
        <c:axId val="50020002"/>
      </c:barChart>
      <c:catAx>
        <c:axId val="50020001"/>
        <c:scaling>
          <c:orientation val="maxMin"/>
        </c:scaling>
        <c:axPos val="l"/>
        <c:tickLblPos val="nextTo"/>
        <c:txPr>
          <a:bodyPr/>
          <a:lstStyle/>
          <a:p>
            <a:pPr>
              <a:defRPr sz="800" baseline="0">
                <a:latin typeface="Arial"/>
              </a:defRPr>
            </a:pPr>
            <a:endParaRPr lang="en-US"/>
          </a:p>
        </c:txPr>
        <c:crossAx val="50020002"/>
        <c:crosses val="autoZero"/>
        <c:auto val="1"/>
        <c:lblAlgn val="ctr"/>
        <c:lblOffset val="100"/>
      </c:catAx>
      <c:valAx>
        <c:axId val="50020002"/>
        <c:scaling>
          <c:orientation val="minMax"/>
          <c:min val="0"/>
        </c:scaling>
        <c:axPos val="t"/>
        <c:majorGridlines>
          <c:spPr>
            <a:ln>
              <a:solidFill>
                <a:srgbClr val="E8E3D3"/>
              </a:solidFill>
            </a:ln>
          </c:spPr>
        </c:majorGridlines>
        <c:numFmt formatCode="0%" sourceLinked="0"/>
        <c:tickLblPos val="nextTo"/>
        <c:txPr>
          <a:bodyPr/>
          <a:lstStyle/>
          <a:p>
            <a:pPr>
              <a:defRPr sz="800" baseline="0">
                <a:latin typeface="Arial"/>
              </a:defRPr>
            </a:pPr>
            <a:endParaRPr lang="en-US"/>
          </a:p>
        </c:txPr>
        <c:crossAx val="50020001"/>
        <c:crosses val="autoZero"/>
        <c:crossBetween val="between"/>
      </c:valAx>
    </c:plotArea>
    <c:legend>
      <c:legendPos val="b"/>
      <c:layout/>
      <c:txPr>
        <a:bodyPr/>
        <a:lstStyle/>
        <a:p>
          <a:pPr>
            <a:defRPr sz="900" baseline="0">
              <a:latin typeface="Arial"/>
            </a:defRPr>
          </a:pPr>
          <a:endParaRPr lang="en-US"/>
        </a:p>
      </c:txPr>
    </c:legend>
    <c:plotVisOnly val="1"/>
  </c:chart>
  <c:spPr>
    <a:ln>
      <a:solidFill>
        <a:srgbClr val="D9D2C0"/>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E4A3A"/>
                </a:solidFill>
                <a:latin typeface="Arial"/>
              </a:defRPr>
            </a:pPr>
            <a:r>
              <a:rPr lang="en-US" sz="1100" b="1" baseline="0">
                <a:solidFill>
                  <a:srgbClr val="1E4A3A"/>
                </a:solidFill>
                <a:latin typeface="Arial"/>
              </a:rPr>
              <a:t>Lo que has puesto frente a lo que vale</a:t>
            </a:r>
          </a:p>
        </c:rich>
      </c:tx>
      <c:layout/>
    </c:title>
    <c:plotArea>
      <c:layout/>
      <c:scatterChart>
        <c:scatterStyle val="lineMarker"/>
        <c:ser>
          <c:idx val="0"/>
          <c:order val="0"/>
          <c:tx>
            <c:v>Valor de la cartera</c:v>
          </c:tx>
          <c:spPr>
            <a:ln w="31750">
              <a:solidFill>
                <a:srgbClr val="1E4A3A"/>
              </a:solidFill>
            </a:ln>
          </c:spPr>
          <c:marker>
            <c:symbol val="none"/>
          </c:marker>
          <c:xVal>
            <c:strRef>
              <c:f>Valoraciones!$H$5:$H$64</c:f>
              <c:strCache>
                <c:ptCount val="60"/>
                <c:pt idx="0">
                  <c:v>45685.0</c:v>
                </c:pt>
                <c:pt idx="1">
                  <c:v>45716.0</c:v>
                </c:pt>
                <c:pt idx="2">
                  <c:v>45744.0</c:v>
                </c:pt>
                <c:pt idx="3">
                  <c:v>45775.0</c:v>
                </c:pt>
                <c:pt idx="4">
                  <c:v>45805.0</c:v>
                </c:pt>
                <c:pt idx="5">
                  <c:v>45836.0</c:v>
                </c:pt>
                <c:pt idx="6">
                  <c:v>45866.0</c:v>
                </c:pt>
                <c:pt idx="7">
                  <c:v>45897.0</c:v>
                </c:pt>
                <c:pt idx="8">
                  <c:v>45928.0</c:v>
                </c:pt>
                <c:pt idx="9">
                  <c:v>45958.0</c:v>
                </c:pt>
                <c:pt idx="10">
                  <c:v>45989.0</c:v>
                </c:pt>
                <c:pt idx="11">
                  <c:v>46019.0</c:v>
                </c:pt>
                <c:pt idx="12">
                  <c:v>46050.0</c:v>
                </c:pt>
                <c:pt idx="13">
                  <c:v>46081.0</c:v>
                </c:pt>
                <c:pt idx="14">
                  <c:v>46109.0</c:v>
                </c:pt>
                <c:pt idx="15">
                  <c:v>46140.0</c:v>
                </c:pt>
                <c:pt idx="16">
                  <c:v>46170.0</c:v>
                </c:pt>
                <c:pt idx="17">
                  <c:v>46201.0</c:v>
                </c:pt>
                <c:pt idx="18">
                  <c:v>46231.0</c:v>
                </c:pt>
                <c:pt idx="19">
                  <c:v>46262.0</c:v>
                </c:pt>
                <c:pt idx="20">
                  <c:v>46293.0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strCache>
            </c:strRef>
          </c:xVal>
          <c:yVal>
            <c:numRef>
              <c:f>Valoraciones!$I$5:$I$64</c:f>
              <c:numCache>
                <c:formatCode>General</c:formatCode>
                <c:ptCount val="60"/>
                <c:pt idx="0">
                  <c:v>801.19</c:v>
                </c:pt>
                <c:pt idx="1">
                  <c:v>1003.63</c:v>
                </c:pt>
                <c:pt idx="2">
                  <c:v>1201.05</c:v>
                </c:pt>
                <c:pt idx="3">
                  <c:v>1406.58</c:v>
                </c:pt>
                <c:pt idx="4">
                  <c:v>1620.95</c:v>
                </c:pt>
                <c:pt idx="5">
                  <c:v>1838.93</c:v>
                </c:pt>
                <c:pt idx="6">
                  <c:v>2029.24</c:v>
                </c:pt>
                <c:pt idx="7">
                  <c:v>2228.35</c:v>
                </c:pt>
                <c:pt idx="8">
                  <c:v>2431.94</c:v>
                </c:pt>
                <c:pt idx="9">
                  <c:v>2652.92</c:v>
                </c:pt>
                <c:pt idx="10">
                  <c:v>2862.35</c:v>
                </c:pt>
                <c:pt idx="11">
                  <c:v>3063.67</c:v>
                </c:pt>
                <c:pt idx="12">
                  <c:v>3295.79</c:v>
                </c:pt>
                <c:pt idx="13">
                  <c:v>3513.44</c:v>
                </c:pt>
                <c:pt idx="14">
                  <c:v>3494.47</c:v>
                </c:pt>
                <c:pt idx="15">
                  <c:v>3745.77</c:v>
                </c:pt>
                <c:pt idx="16">
                  <c:v>3979.07</c:v>
                </c:pt>
                <c:pt idx="17">
                  <c:v>4203.04</c:v>
                </c:pt>
                <c:pt idx="18">
                  <c:v>4474.8</c:v>
                </c:pt>
                <c:pt idx="19">
                  <c:v>4693.27</c:v>
                </c:pt>
                <c:pt idx="20">
                  <c:v>4853.08</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yVal>
        </c:ser>
        <c:ser>
          <c:idx val="1"/>
          <c:order val="1"/>
          <c:tx>
            <c:v>Aportado neto</c:v>
          </c:tx>
          <c:spPr>
            <a:ln w="28575">
              <a:solidFill>
                <a:srgbClr val="D8A65C"/>
              </a:solidFill>
              <a:prstDash val="dash"/>
            </a:ln>
          </c:spPr>
          <c:marker>
            <c:symbol val="none"/>
          </c:marker>
          <c:xVal>
            <c:strRef>
              <c:f>Valoraciones!$H$5:$H$64</c:f>
              <c:strCache>
                <c:ptCount val="60"/>
                <c:pt idx="0">
                  <c:v>45685.0</c:v>
                </c:pt>
                <c:pt idx="1">
                  <c:v>45716.0</c:v>
                </c:pt>
                <c:pt idx="2">
                  <c:v>45744.0</c:v>
                </c:pt>
                <c:pt idx="3">
                  <c:v>45775.0</c:v>
                </c:pt>
                <c:pt idx="4">
                  <c:v>45805.0</c:v>
                </c:pt>
                <c:pt idx="5">
                  <c:v>45836.0</c:v>
                </c:pt>
                <c:pt idx="6">
                  <c:v>45866.0</c:v>
                </c:pt>
                <c:pt idx="7">
                  <c:v>45897.0</c:v>
                </c:pt>
                <c:pt idx="8">
                  <c:v>45928.0</c:v>
                </c:pt>
                <c:pt idx="9">
                  <c:v>45958.0</c:v>
                </c:pt>
                <c:pt idx="10">
                  <c:v>45989.0</c:v>
                </c:pt>
                <c:pt idx="11">
                  <c:v>46019.0</c:v>
                </c:pt>
                <c:pt idx="12">
                  <c:v>46050.0</c:v>
                </c:pt>
                <c:pt idx="13">
                  <c:v>46081.0</c:v>
                </c:pt>
                <c:pt idx="14">
                  <c:v>46109.0</c:v>
                </c:pt>
                <c:pt idx="15">
                  <c:v>46140.0</c:v>
                </c:pt>
                <c:pt idx="16">
                  <c:v>46170.0</c:v>
                </c:pt>
                <c:pt idx="17">
                  <c:v>46201.0</c:v>
                </c:pt>
                <c:pt idx="18">
                  <c:v>46231.0</c:v>
                </c:pt>
                <c:pt idx="19">
                  <c:v>46262.0</c:v>
                </c:pt>
                <c:pt idx="20">
                  <c:v>46293.0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strCache>
            </c:strRef>
          </c:xVal>
          <c:yVal>
            <c:numRef>
              <c:f>Valoraciones!$D$5:$D$64</c:f>
              <c:numCache>
                <c:formatCode>General</c:formatCode>
                <c:ptCount val="60"/>
                <c:pt idx="0">
                  <c:v>799.9995649900001</c:v>
                </c:pt>
                <c:pt idx="1">
                  <c:v>999.9986972800001</c:v>
                </c:pt>
                <c:pt idx="2">
                  <c:v>1199.99930207</c:v>
                </c:pt>
                <c:pt idx="3">
                  <c:v>1399.9997852000001</c:v>
                </c:pt>
                <c:pt idx="4">
                  <c:v>1599.9996247400002</c:v>
                </c:pt>
                <c:pt idx="5">
                  <c:v>1800.0002525900002</c:v>
                </c:pt>
                <c:pt idx="6">
                  <c:v>2000.00026232</c:v>
                </c:pt>
                <c:pt idx="7">
                  <c:v>2200.0008530200002</c:v>
                </c:pt>
                <c:pt idx="8">
                  <c:v>2400.00014014</c:v>
                </c:pt>
                <c:pt idx="9">
                  <c:v>2600.00142872</c:v>
                </c:pt>
                <c:pt idx="10">
                  <c:v>2800.00193503</c:v>
                </c:pt>
                <c:pt idx="11">
                  <c:v>3000.0023199999996</c:v>
                </c:pt>
                <c:pt idx="12">
                  <c:v>3200.0015974699995</c:v>
                </c:pt>
                <c:pt idx="13">
                  <c:v>3400.0017413299997</c:v>
                </c:pt>
                <c:pt idx="14">
                  <c:v>3392.6641322499995</c:v>
                </c:pt>
                <c:pt idx="15">
                  <c:v>3592.6648305799995</c:v>
                </c:pt>
                <c:pt idx="16">
                  <c:v>3792.664867039999</c:v>
                </c:pt>
                <c:pt idx="17">
                  <c:v>3992.664804949999</c:v>
                </c:pt>
                <c:pt idx="18">
                  <c:v>4192.664843579999</c:v>
                </c:pt>
                <c:pt idx="19">
                  <c:v>4392.664043319999</c:v>
                </c:pt>
                <c:pt idx="20">
                  <c:v>4592.6638821199995</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yVal>
        </c:ser>
        <c:axId val="50030001"/>
        <c:axId val="50030002"/>
      </c:scatterChart>
      <c:valAx>
        <c:axId val="50030001"/>
        <c:scaling>
          <c:orientation val="minMax"/>
        </c:scaling>
        <c:axPos val="b"/>
        <c:numFmt formatCode="mmm yy" sourceLinked="0"/>
        <c:tickLblPos val="nextTo"/>
        <c:txPr>
          <a:bodyPr/>
          <a:lstStyle/>
          <a:p>
            <a:pPr>
              <a:defRPr sz="800" baseline="0">
                <a:latin typeface="Arial"/>
              </a:defRPr>
            </a:pPr>
            <a:endParaRPr lang="en-US"/>
          </a:p>
        </c:txPr>
        <c:crossAx val="50030002"/>
        <c:crosses val="autoZero"/>
        <c:crossBetween val="midCat"/>
      </c:valAx>
      <c:valAx>
        <c:axId val="50030002"/>
        <c:scaling>
          <c:orientation val="minMax"/>
          <c:min val="0"/>
        </c:scaling>
        <c:axPos val="l"/>
        <c:majorGridlines>
          <c:spPr>
            <a:ln>
              <a:solidFill>
                <a:srgbClr val="E8E3D3"/>
              </a:solidFill>
            </a:ln>
          </c:spPr>
        </c:majorGridlines>
        <c:numFmt formatCode="#,##0" sourceLinked="0"/>
        <c:tickLblPos val="nextTo"/>
        <c:txPr>
          <a:bodyPr/>
          <a:lstStyle/>
          <a:p>
            <a:pPr>
              <a:defRPr sz="800" baseline="0">
                <a:latin typeface="Arial"/>
              </a:defRPr>
            </a:pPr>
            <a:endParaRPr lang="en-US"/>
          </a:p>
        </c:txPr>
        <c:crossAx val="50030001"/>
        <c:crosses val="autoZero"/>
        <c:crossBetween val="midCat"/>
      </c:valAx>
    </c:plotArea>
    <c:legend>
      <c:legendPos val="b"/>
      <c:layout/>
      <c:txPr>
        <a:bodyPr/>
        <a:lstStyle/>
        <a:p>
          <a:pPr>
            <a:defRPr sz="900" baseline="0">
              <a:latin typeface="Arial"/>
            </a:defRPr>
          </a:pPr>
          <a:endParaRPr lang="en-US"/>
        </a:p>
      </c:txPr>
    </c:legend>
  </c:chart>
  <c:spPr>
    <a:ln>
      <a:solidFill>
        <a:srgbClr val="D9D2C0"/>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E4A3A"/>
                </a:solidFill>
                <a:latin typeface="Arial"/>
              </a:defRPr>
            </a:pPr>
            <a:r>
              <a:rPr lang="en-US" sz="1100" b="1" baseline="0">
                <a:solidFill>
                  <a:srgbClr val="1E4A3A"/>
                </a:solidFill>
                <a:latin typeface="Arial"/>
              </a:rPr>
              <a:t>Cuánto podría crecer tu cartera</a:t>
            </a:r>
          </a:p>
        </c:rich>
      </c:tx>
      <c:layout/>
    </c:title>
    <c:plotArea>
      <c:layout/>
      <c:lineChart>
        <c:grouping val="standard"/>
        <c:ser>
          <c:idx val="0"/>
          <c:order val="0"/>
          <c:tx>
            <c:v>Valor estimado</c:v>
          </c:tx>
          <c:spPr>
            <a:ln w="34925">
              <a:solidFill>
                <a:srgbClr val="1E4A3A"/>
              </a:solidFill>
            </a:ln>
          </c:spPr>
          <c:marker>
            <c:symbol val="none"/>
          </c:marker>
          <c:cat>
            <c:strRef>
              <c:f>'Proyección'!$H$11:$H$51</c:f>
              <c:strCach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strCache>
            </c:strRef>
          </c:cat>
          <c:val>
            <c:numRef>
              <c:f>'Proyección'!$I$11:$I$51</c:f>
              <c:numCache>
                <c:formatCode>General</c:formatCode>
                <c:ptCount val="41"/>
                <c:pt idx="0">
                  <c:v>4853.07877232</c:v>
                </c:pt>
                <c:pt idx="1">
                  <c:v>7550.248216855427</c:v>
                </c:pt>
                <c:pt idx="2">
                  <c:v>10382.276133617623</c:v>
                </c:pt>
                <c:pt idx="3">
                  <c:v>13355.905446217934</c:v>
                </c:pt>
                <c:pt idx="4">
                  <c:v>16478.21622444825</c:v>
                </c:pt>
                <c:pt idx="5">
                  <c:v>19756.642541590092</c:v>
                </c:pt>
                <c:pt idx="6">
                  <c:v>23198.990174589017</c:v>
                </c:pt>
                <c:pt idx="7">
                  <c:v>26813.455189237902</c:v>
                </c:pt>
                <c:pt idx="8">
                  <c:v>30608.643454619214</c:v>
                </c:pt>
                <c:pt idx="9">
                  <c:v>34593.591133269605</c:v>
                </c:pt>
                <c:pt idx="10">
                  <c:v>38777.78619585251</c:v>
                </c:pt>
                <c:pt idx="11">
                  <c:v>43171.19101156456</c:v>
                </c:pt>
                <c:pt idx="12">
                  <c:v>47784.26606806221</c:v>
                </c:pt>
                <c:pt idx="13">
                  <c:v>52627.99487738476</c:v>
                </c:pt>
                <c:pt idx="14">
                  <c:v>57713.910127173396</c:v>
                </c:pt>
                <c:pt idx="15">
                  <c:v>63054.12113945153</c:v>
                </c:pt>
                <c:pt idx="16">
                  <c:v>68661.34270234352</c:v>
                </c:pt>
                <c:pt idx="17">
                  <c:v>74548.92534338014</c:v>
                </c:pt>
                <c:pt idx="18">
                  <c:v>80730.88711646857</c:v>
                </c:pt>
                <c:pt idx="19">
                  <c:v>87221.9469782114</c:v>
                </c:pt>
                <c:pt idx="20">
                  <c:v>94037.5598330414</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er>
        <c:ser>
          <c:idx val="1"/>
          <c:order val="1"/>
          <c:tx>
            <c:v>Aportado</c:v>
          </c:tx>
          <c:spPr>
            <a:ln w="28575">
              <a:solidFill>
                <a:srgbClr val="D8A65C"/>
              </a:solidFill>
              <a:prstDash val="dash"/>
            </a:ln>
          </c:spPr>
          <c:marker>
            <c:symbol val="none"/>
          </c:marker>
          <c:cat>
            <c:strRef>
              <c:f>'Proyección'!$H$11:$H$51</c:f>
              <c:strCach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strCache>
            </c:strRef>
          </c:cat>
          <c:val>
            <c:numRef>
              <c:f>'Proyección'!$J$11:$J$51</c:f>
              <c:numCache>
                <c:formatCode>General</c:formatCode>
                <c:ptCount val="41"/>
                <c:pt idx="0">
                  <c:v>4853.07877232</c:v>
                </c:pt>
                <c:pt idx="1">
                  <c:v>7253.07877232</c:v>
                </c:pt>
                <c:pt idx="2">
                  <c:v>9653.078772320001</c:v>
                </c:pt>
                <c:pt idx="3">
                  <c:v>12053.078772320001</c:v>
                </c:pt>
                <c:pt idx="4">
                  <c:v>14453.078772320001</c:v>
                </c:pt>
                <c:pt idx="5">
                  <c:v>16853.07877232</c:v>
                </c:pt>
                <c:pt idx="6">
                  <c:v>19253.07877232</c:v>
                </c:pt>
                <c:pt idx="7">
                  <c:v>21653.07877232</c:v>
                </c:pt>
                <c:pt idx="8">
                  <c:v>24053.07877232</c:v>
                </c:pt>
                <c:pt idx="9">
                  <c:v>26453.07877232</c:v>
                </c:pt>
                <c:pt idx="10">
                  <c:v>28853.07877232</c:v>
                </c:pt>
                <c:pt idx="11">
                  <c:v>31253.07877232</c:v>
                </c:pt>
                <c:pt idx="12">
                  <c:v>33653.07877232</c:v>
                </c:pt>
                <c:pt idx="13">
                  <c:v>36053.07877232</c:v>
                </c:pt>
                <c:pt idx="14">
                  <c:v>38453.07877232</c:v>
                </c:pt>
                <c:pt idx="15">
                  <c:v>40853.07877232</c:v>
                </c:pt>
                <c:pt idx="16">
                  <c:v>43253.07877232</c:v>
                </c:pt>
                <c:pt idx="17">
                  <c:v>45653.07877232</c:v>
                </c:pt>
                <c:pt idx="18">
                  <c:v>48053.07877232</c:v>
                </c:pt>
                <c:pt idx="19">
                  <c:v>50453.07877232</c:v>
                </c:pt>
                <c:pt idx="20">
                  <c:v>52853.07877232</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er>
        <c:marker val="1"/>
        <c:axId val="50040001"/>
        <c:axId val="50040002"/>
      </c:lineChart>
      <c:catAx>
        <c:axId val="50040001"/>
        <c:scaling>
          <c:orientation val="minMax"/>
        </c:scaling>
        <c:axPos val="b"/>
        <c:title>
          <c:tx>
            <c:rich>
              <a:bodyPr/>
              <a:lstStyle/>
              <a:p>
                <a:pPr>
                  <a:defRPr sz="900" baseline="0">
                    <a:latin typeface="Arial"/>
                  </a:defRPr>
                </a:pPr>
                <a:r>
                  <a:rPr lang="en-US" sz="900" baseline="0">
                    <a:latin typeface="Arial"/>
                  </a:rPr>
                  <a:t>Años</a:t>
                </a:r>
              </a:p>
            </c:rich>
          </c:tx>
          <c:layout/>
        </c:title>
        <c:tickLblPos val="nextTo"/>
        <c:txPr>
          <a:bodyPr/>
          <a:lstStyle/>
          <a:p>
            <a:pPr>
              <a:defRPr sz="800" baseline="0">
                <a:latin typeface="Arial"/>
              </a:defRPr>
            </a:pPr>
            <a:endParaRPr lang="en-US"/>
          </a:p>
        </c:txPr>
        <c:crossAx val="50040002"/>
        <c:crosses val="autoZero"/>
        <c:auto val="1"/>
        <c:lblAlgn val="ctr"/>
        <c:lblOffset val="100"/>
      </c:catAx>
      <c:valAx>
        <c:axId val="50040002"/>
        <c:scaling>
          <c:orientation val="minMax"/>
        </c:scaling>
        <c:axPos val="l"/>
        <c:majorGridlines>
          <c:spPr>
            <a:ln>
              <a:solidFill>
                <a:srgbClr val="E8E3D3"/>
              </a:solidFill>
            </a:ln>
          </c:spPr>
        </c:majorGridlines>
        <c:numFmt formatCode="#,##0" sourceLinked="0"/>
        <c:tickLblPos val="nextTo"/>
        <c:txPr>
          <a:bodyPr/>
          <a:lstStyle/>
          <a:p>
            <a:pPr>
              <a:defRPr sz="800" baseline="0">
                <a:latin typeface="Arial"/>
              </a:defRPr>
            </a:pPr>
            <a:endParaRPr lang="en-US"/>
          </a:p>
        </c:txPr>
        <c:crossAx val="50040001"/>
        <c:crosses val="autoZero"/>
        <c:crossBetween val="between"/>
      </c:valAx>
    </c:plotArea>
    <c:legend>
      <c:legendPos val="b"/>
      <c:layout/>
      <c:txPr>
        <a:bodyPr/>
        <a:lstStyle/>
        <a:p>
          <a:pPr>
            <a:defRPr sz="900" baseline="0">
              <a:latin typeface="Arial"/>
            </a:defRPr>
          </a:pPr>
          <a:endParaRPr lang="en-US"/>
        </a:p>
      </c:txPr>
    </c:legend>
  </c:chart>
  <c:spPr>
    <a:ln>
      <a:solidFill>
        <a:srgbClr val="D9D2C0"/>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20</xdr:row>
      <xdr:rowOff>57150</xdr:rowOff>
    </xdr:from>
    <xdr:to>
      <xdr:col>4</xdr:col>
      <xdr:colOff>771525</xdr:colOff>
      <xdr:row>31</xdr:row>
      <xdr:rowOff>209550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20</xdr:row>
      <xdr:rowOff>57150</xdr:rowOff>
    </xdr:from>
    <xdr:to>
      <xdr:col>8</xdr:col>
      <xdr:colOff>771525</xdr:colOff>
      <xdr:row>31</xdr:row>
      <xdr:rowOff>209550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20</xdr:row>
      <xdr:rowOff>57150</xdr:rowOff>
    </xdr:from>
    <xdr:to>
      <xdr:col>12</xdr:col>
      <xdr:colOff>771525</xdr:colOff>
      <xdr:row>31</xdr:row>
      <xdr:rowOff>209550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95250</xdr:colOff>
      <xdr:row>3</xdr:row>
      <xdr:rowOff>0</xdr:rowOff>
    </xdr:from>
    <xdr:to>
      <xdr:col>17</xdr:col>
      <xdr:colOff>171450</xdr:colOff>
      <xdr:row>16</xdr:row>
      <xdr:rowOff>76200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althuncut.com/herramientas/calculadora-impuestos-venta-fondos/" TargetMode="External"/><Relationship Id="rId2" Type="http://schemas.openxmlformats.org/officeDocument/2006/relationships/hyperlink" Target="https://wealthuncut.com/herramientas/calculadora-interes-compuesto/" TargetMode="External"/><Relationship Id="rId3" Type="http://schemas.openxmlformats.org/officeDocument/2006/relationships/hyperlink" Target="https://wealthuncut.com/carteras/" TargetMode="External"/><Relationship Id="rId4" Type="http://schemas.openxmlformats.org/officeDocument/2006/relationships/hyperlink" Target="https://wealthuncut.com/plantilla-seguimiento-inversion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E4A3A"/>
    <pageSetUpPr fitToPage="1"/>
  </sheetPr>
  <dimension ref="A1:C41"/>
  <sheetViews>
    <sheetView showGridLines="0" tabSelected="1" workbookViewId="0"/>
  </sheetViews>
  <sheetFormatPr defaultRowHeight="18" customHeight="1"/>
  <cols>
    <col min="1" max="1" width="2.7109375" style="1" customWidth="1"/>
    <col min="2" max="2" width="4.7109375" customWidth="1"/>
    <col min="3" max="3" width="94.7109375" customWidth="1"/>
  </cols>
  <sheetData>
    <row r="1" spans="2:3" ht="32" customHeight="1">
      <c r="B1" s="2" t="s">
        <v>112</v>
      </c>
    </row>
    <row r="2" spans="2:3" ht="18" customHeight="1">
      <c r="B2" s="3" t="s">
        <v>113</v>
      </c>
    </row>
    <row r="4" spans="2:3" ht="18" customHeight="1">
      <c r="B4" s="4" t="s">
        <v>114</v>
      </c>
      <c r="C4" s="4"/>
    </row>
    <row r="5" spans="2:3" ht="34" customHeight="1">
      <c r="B5" s="5" t="s">
        <v>115</v>
      </c>
      <c r="C5" s="6" t="s">
        <v>116</v>
      </c>
    </row>
    <row r="6" spans="2:3" ht="34" customHeight="1">
      <c r="B6" s="5" t="s">
        <v>117</v>
      </c>
      <c r="C6" s="6" t="s">
        <v>118</v>
      </c>
    </row>
    <row r="7" spans="2:3" ht="34" customHeight="1">
      <c r="B7" s="5" t="s">
        <v>119</v>
      </c>
      <c r="C7" s="6" t="s">
        <v>120</v>
      </c>
    </row>
    <row r="8" spans="2:3" ht="34" customHeight="1">
      <c r="B8" s="5" t="s">
        <v>121</v>
      </c>
      <c r="C8" s="6" t="s">
        <v>122</v>
      </c>
    </row>
    <row r="9" spans="2:3" ht="34" customHeight="1">
      <c r="B9" s="5" t="s">
        <v>123</v>
      </c>
      <c r="C9" s="6" t="s">
        <v>124</v>
      </c>
    </row>
    <row r="11" spans="2:3" ht="18" customHeight="1">
      <c r="B11" s="4" t="s">
        <v>125</v>
      </c>
      <c r="C11" s="4"/>
    </row>
    <row r="12" spans="2:3" ht="18" customHeight="1">
      <c r="B12" s="7"/>
      <c r="C12" s="1" t="s">
        <v>126</v>
      </c>
    </row>
    <row r="13" spans="2:3" ht="18" customHeight="1">
      <c r="B13" s="8"/>
      <c r="C13" s="1" t="s">
        <v>127</v>
      </c>
    </row>
    <row r="14" spans="2:3" ht="18" customHeight="1">
      <c r="B14" s="9"/>
      <c r="C14" s="1" t="s">
        <v>128</v>
      </c>
    </row>
    <row r="16" spans="2:3" ht="18" customHeight="1">
      <c r="B16" s="4" t="s">
        <v>129</v>
      </c>
      <c r="C16" s="4"/>
    </row>
    <row r="17" spans="2:3" ht="30" customHeight="1">
      <c r="B17" s="10" t="s">
        <v>130</v>
      </c>
      <c r="C17" s="6" t="s">
        <v>131</v>
      </c>
    </row>
    <row r="18" spans="2:3" ht="30" customHeight="1">
      <c r="B18" s="10" t="s">
        <v>130</v>
      </c>
      <c r="C18" s="6" t="s">
        <v>132</v>
      </c>
    </row>
    <row r="19" spans="2:3" ht="44" customHeight="1">
      <c r="B19" s="10" t="s">
        <v>130</v>
      </c>
      <c r="C19" s="6" t="s">
        <v>133</v>
      </c>
    </row>
    <row r="21" spans="2:3" ht="18" customHeight="1">
      <c r="B21" s="4" t="s">
        <v>134</v>
      </c>
      <c r="C21" s="4"/>
    </row>
    <row r="22" spans="2:3" ht="32" customHeight="1">
      <c r="B22" s="10" t="s">
        <v>130</v>
      </c>
      <c r="C22" s="6" t="s">
        <v>135</v>
      </c>
    </row>
    <row r="23" spans="2:3" ht="32" customHeight="1">
      <c r="B23" s="10" t="s">
        <v>130</v>
      </c>
      <c r="C23" s="6" t="s">
        <v>136</v>
      </c>
    </row>
    <row r="24" spans="2:3" ht="32" customHeight="1">
      <c r="B24" s="10" t="s">
        <v>130</v>
      </c>
      <c r="C24" s="6" t="s">
        <v>137</v>
      </c>
    </row>
    <row r="25" spans="2:3" ht="32" customHeight="1">
      <c r="B25" s="10" t="s">
        <v>130</v>
      </c>
      <c r="C25" s="6" t="s">
        <v>138</v>
      </c>
    </row>
    <row r="27" spans="2:3" ht="18" customHeight="1">
      <c r="B27" s="4" t="s">
        <v>139</v>
      </c>
      <c r="C27" s="4"/>
    </row>
    <row r="28" spans="2:3" ht="18" customHeight="1">
      <c r="C28" s="11" t="s">
        <v>140</v>
      </c>
    </row>
    <row r="29" spans="2:3" ht="18" customHeight="1">
      <c r="C29" s="11" t="s">
        <v>141</v>
      </c>
    </row>
    <row r="30" spans="2:3" ht="18" customHeight="1">
      <c r="C30" s="11" t="s">
        <v>142</v>
      </c>
    </row>
    <row r="31" spans="2:3" ht="18" customHeight="1">
      <c r="C31" s="11" t="s">
        <v>143</v>
      </c>
    </row>
    <row r="32" spans="2:3" ht="18" customHeight="1">
      <c r="C32" s="11" t="s">
        <v>144</v>
      </c>
    </row>
    <row r="34" spans="2:3" ht="18" customHeight="1">
      <c r="B34" s="4" t="s">
        <v>145</v>
      </c>
      <c r="C34" s="4"/>
    </row>
    <row r="35" spans="2:3" ht="18" customHeight="1">
      <c r="C35" s="11" t="s">
        <v>146</v>
      </c>
    </row>
    <row r="36" spans="2:3" ht="18" customHeight="1">
      <c r="C36" s="11" t="s">
        <v>147</v>
      </c>
    </row>
    <row r="37" spans="2:3" ht="18" customHeight="1">
      <c r="C37" s="11" t="s">
        <v>148</v>
      </c>
    </row>
    <row r="38" spans="2:3" ht="18" customHeight="1">
      <c r="C38" s="11" t="s">
        <v>149</v>
      </c>
    </row>
    <row r="40" spans="2:3" ht="18" customHeight="1">
      <c r="B40" s="12" t="s">
        <v>150</v>
      </c>
      <c r="C40" s="12"/>
    </row>
    <row r="41" spans="2:3" ht="18" customHeight="1">
      <c r="B41" s="12"/>
      <c r="C41" s="12"/>
    </row>
  </sheetData>
  <mergeCells count="7">
    <mergeCell ref="B4:C4"/>
    <mergeCell ref="B11:C11"/>
    <mergeCell ref="B16:C16"/>
    <mergeCell ref="B21:C21"/>
    <mergeCell ref="B27:C27"/>
    <mergeCell ref="B34:C34"/>
    <mergeCell ref="B40:C41"/>
  </mergeCells>
  <hyperlinks>
    <hyperlink ref="C28" location="'Resumen'!A1" display="Resumen: tu panel"/>
    <hyperlink ref="C29" location="'Fondos'!A1" display="Fondos: tu cartera y el reequilibrado"/>
    <hyperlink ref="C30" location="'Operaciones'!A1" display="Operaciones: compras, ventas y traspasos"/>
    <hyperlink ref="C31" location="'Valoraciones'!A1" display="Valoraciones: la evolución en el tiempo"/>
    <hyperlink ref="C32" location="'Proyección'!A1" display="Proyección: cuánto podría crecer"/>
    <hyperlink ref="C35" r:id="rId1"/>
    <hyperlink ref="C36" r:id="rId2"/>
    <hyperlink ref="C37" r:id="rId3"/>
    <hyperlink ref="C38" r:id="rId4"/>
  </hyperlinks>
  <pageMargins left="0.7" right="0.7" top="0.75" bottom="0.75" header="0.3" footer="0.3"/>
  <pageSetup orientation="landscape"/>
</worksheet>
</file>

<file path=xl/worksheets/sheet2.xml><?xml version="1.0" encoding="utf-8"?>
<worksheet xmlns="http://schemas.openxmlformats.org/spreadsheetml/2006/main" xmlns:r="http://schemas.openxmlformats.org/officeDocument/2006/relationships">
  <sheetPr>
    <tabColor rgb="FF1E4A3A"/>
    <pageSetUpPr fitToPage="1"/>
  </sheetPr>
  <dimension ref="A1:Q37"/>
  <sheetViews>
    <sheetView showGridLines="0" workbookViewId="0"/>
  </sheetViews>
  <sheetFormatPr defaultRowHeight="18" customHeight="1"/>
  <cols>
    <col min="1" max="1" width="2.7109375" style="1" customWidth="1"/>
    <col min="2" max="13" width="13.28515625" customWidth="1"/>
    <col min="14" max="14" width="3.7109375" customWidth="1"/>
    <col min="15" max="17" width="16.7109375" style="13" customWidth="1"/>
  </cols>
  <sheetData>
    <row r="1" spans="2:16" ht="32" customHeight="1">
      <c r="B1" s="2" t="s">
        <v>70</v>
      </c>
    </row>
    <row r="2" spans="2:16" ht="18" customHeight="1">
      <c r="B2" s="3" t="s">
        <v>71</v>
      </c>
    </row>
    <row r="4" spans="2:16" ht="18" customHeight="1">
      <c r="B4" s="14" t="s">
        <v>72</v>
      </c>
      <c r="C4" s="14"/>
      <c r="D4" s="15">
        <v>46295</v>
      </c>
      <c r="E4" s="15"/>
      <c r="G4" s="16" t="s">
        <v>73</v>
      </c>
    </row>
    <row r="8" spans="2:16" ht="20" customHeight="1">
      <c r="B8" s="17" t="s">
        <v>74</v>
      </c>
      <c r="C8" s="17"/>
      <c r="D8" s="17" t="s">
        <v>76</v>
      </c>
      <c r="E8" s="17"/>
      <c r="F8" s="17" t="s">
        <v>78</v>
      </c>
      <c r="G8" s="17"/>
      <c r="H8" s="17" t="s">
        <v>80</v>
      </c>
      <c r="I8" s="17"/>
      <c r="J8" s="17" t="s">
        <v>82</v>
      </c>
      <c r="K8" s="17"/>
      <c r="L8" s="18" t="s">
        <v>84</v>
      </c>
      <c r="M8" s="18"/>
    </row>
    <row r="9" spans="2:16" ht="34" customHeight="1">
      <c r="B9" s="19">
        <f>Fondos!I13</f>
        <v>4853.07877232</v>
      </c>
      <c r="C9" s="19"/>
      <c r="D9" s="19">
        <f>-SUM(Operaciones!$K$6:$K$505)</f>
        <v>4592.6638821199995</v>
      </c>
      <c r="E9" s="19"/>
      <c r="F9" s="19">
        <f>B9-D9</f>
        <v>260.4148902000006</v>
      </c>
      <c r="G9" s="19"/>
      <c r="H9" s="20">
        <f>IF(SUMIFS(Operaciones!$H$6:$H$505,Operaciones!$D$6:$D$505,"Compra")+SUMIFS(Operaciones!$G$6:$G$505,Operaciones!$D$6:$D$505,"Compra")=0,0,F9/(SUMIFS(Operaciones!$H$6:$H$505,Operaciones!$D$6:$D$505,"Compra")+SUMIFS(Operaciones!$G$6:$G$505,Operaciones!$D$6:$D$505,"Compra")))</f>
        <v>0.05425308085191502</v>
      </c>
      <c r="I9" s="20"/>
      <c r="J9" s="20">
        <f>IFERROR(XIRR(Calculo!$A$1:$A$502,Calculo!$B$1:$B$502),"n/d")</f>
        <v>0.054610219597816465</v>
      </c>
      <c r="K9" s="20"/>
      <c r="L9" s="19">
        <f>Fondos!P13</f>
        <v>7.0558883913759995</v>
      </c>
      <c r="M9" s="19"/>
    </row>
    <row r="10" spans="2:16" ht="18" customHeight="1">
      <c r="B10" s="21" t="s">
        <v>75</v>
      </c>
      <c r="C10" s="21"/>
      <c r="D10" s="21" t="s">
        <v>77</v>
      </c>
      <c r="E10" s="21"/>
      <c r="F10" s="21" t="s">
        <v>79</v>
      </c>
      <c r="G10" s="21"/>
      <c r="H10" s="21" t="s">
        <v>81</v>
      </c>
      <c r="I10" s="21"/>
      <c r="J10" s="21" t="s">
        <v>83</v>
      </c>
      <c r="K10" s="21"/>
      <c r="L10" s="21" t="str">
        <f>IF(B9=0,"",ROUND(L9/B9*100,2)&amp;" % de tu cartera al año")</f>
        <v>0,15 % de tu cartera al año</v>
      </c>
      <c r="M10" s="21"/>
    </row>
    <row r="12" spans="2:16" ht="18" customHeight="1">
      <c r="B12" s="22" t="s">
        <v>85</v>
      </c>
      <c r="H12" s="22" t="s">
        <v>94</v>
      </c>
      <c r="O12" s="23" t="s">
        <v>93</v>
      </c>
    </row>
    <row r="13" spans="2:16" ht="18" customHeight="1">
      <c r="B13" s="24" t="s">
        <v>86</v>
      </c>
      <c r="C13" s="24"/>
      <c r="D13" s="24"/>
      <c r="E13" s="25">
        <f>B9</f>
        <v>4853.07877232</v>
      </c>
      <c r="H13" s="4" t="s">
        <v>21</v>
      </c>
      <c r="I13" s="4"/>
      <c r="J13" s="4"/>
      <c r="K13" s="26" t="s">
        <v>95</v>
      </c>
      <c r="L13" s="26" t="s">
        <v>96</v>
      </c>
      <c r="M13" s="26" t="s">
        <v>97</v>
      </c>
      <c r="O13" s="13" t="s">
        <v>2</v>
      </c>
      <c r="P13" s="27">
        <f>SUMIFS(Fondos!$I$5:$I$12,Fondos!$D$5:$D$12,O13)</f>
        <v>3682.08622312</v>
      </c>
    </row>
    <row r="14" spans="2:16" ht="18" customHeight="1">
      <c r="B14" s="24" t="s">
        <v>87</v>
      </c>
      <c r="C14" s="24"/>
      <c r="D14" s="24"/>
      <c r="E14" s="25">
        <f>Fondos!J13</f>
        <v>4599.774542501086</v>
      </c>
      <c r="H14" s="24" t="str">
        <f>IF(Fondos!B5="","",Fondos!B5)</f>
        <v>Indexado mundo desarrollado (ejemplo)</v>
      </c>
      <c r="I14" s="24"/>
      <c r="J14" s="24"/>
      <c r="K14" s="28">
        <f>IF(Fondos!B5="","",Fondos!I5)</f>
        <v>2689.764496</v>
      </c>
      <c r="L14" s="29">
        <f>IF(Fondos!B5="","",Fondos!M5)</f>
        <v>0.554238787827086</v>
      </c>
      <c r="M14" s="29">
        <f>IF(Fondos!B5="","",Fondos!L5)</f>
        <v>0.0673657720893835</v>
      </c>
      <c r="O14" s="13" t="s">
        <v>3</v>
      </c>
      <c r="P14" s="27">
        <f>SUMIFS(Fondos!$I$5:$I$12,Fondos!$D$5:$D$12,O14)</f>
        <v>749.6769492000001</v>
      </c>
    </row>
    <row r="15" spans="2:16" ht="18" customHeight="1">
      <c r="B15" s="24" t="s">
        <v>88</v>
      </c>
      <c r="C15" s="24"/>
      <c r="D15" s="24"/>
      <c r="E15" s="25">
        <f>Fondos!K13</f>
        <v>253.30422981891388</v>
      </c>
      <c r="H15" s="24" t="str">
        <f>IF(Fondos!B6="","",Fondos!B6)</f>
        <v>Indexado mercados emergentes (ejemplo)</v>
      </c>
      <c r="I15" s="24"/>
      <c r="J15" s="24"/>
      <c r="K15" s="28">
        <f>IF(Fondos!B6="","",Fondos!I6)</f>
        <v>992.3217271199999</v>
      </c>
      <c r="L15" s="29">
        <f>IF(Fondos!B6="","",Fondos!M6)</f>
        <v>0.2044726190680856</v>
      </c>
      <c r="M15" s="29">
        <f>IF(Fondos!B6="","",Fondos!L6)</f>
        <v>0.05988963574386668</v>
      </c>
      <c r="O15" s="13" t="s">
        <v>4</v>
      </c>
      <c r="P15" s="27">
        <f>SUMIFS(Fondos!$I$5:$I$12,Fondos!$D$5:$D$12,O15)</f>
        <v>421.3156</v>
      </c>
    </row>
    <row r="16" spans="2:16" ht="18" customHeight="1">
      <c r="B16" s="24" t="s">
        <v>89</v>
      </c>
      <c r="C16" s="24"/>
      <c r="D16" s="24"/>
      <c r="E16" s="25">
        <f>SUMPRODUCT(Listas!$I$2:$I$6,Listas!$H$2:$H$6)</f>
        <v>48.12780366559364</v>
      </c>
      <c r="H16" s="24" t="str">
        <f>IF(Fondos!B7="","",Fondos!B7)</f>
        <v>Indexado bonos euro (ejemplo)</v>
      </c>
      <c r="I16" s="24"/>
      <c r="J16" s="24"/>
      <c r="K16" s="28">
        <f>IF(Fondos!B7="","",Fondos!I7)</f>
        <v>749.6769492000001</v>
      </c>
      <c r="L16" s="29">
        <f>IF(Fondos!B7="","",Fondos!M7)</f>
        <v>0.15447450667313592</v>
      </c>
      <c r="M16" s="29">
        <f>IF(Fondos!B7="","",Fondos!L7)</f>
        <v>0.008278217291651622</v>
      </c>
      <c r="O16" s="13" t="s">
        <v>5</v>
      </c>
      <c r="P16" s="27">
        <f>SUMIFS(Fondos!$I$5:$I$12,Fondos!$D$5:$D$12,O16)</f>
        <v>0</v>
      </c>
    </row>
    <row r="17" spans="2:13" ht="18" customHeight="1">
      <c r="B17" s="30" t="s">
        <v>90</v>
      </c>
      <c r="C17" s="30"/>
      <c r="D17" s="30"/>
      <c r="E17" s="31">
        <f>E13-E16</f>
        <v>4804.950968654406</v>
      </c>
      <c r="H17" s="24" t="str">
        <f>IF(Fondos!B8="","",Fondos!B8)</f>
        <v>Fondo monetario (ejemplo)</v>
      </c>
      <c r="I17" s="24"/>
      <c r="J17" s="24"/>
      <c r="K17" s="28">
        <f>IF(Fondos!B8="","",Fondos!I8)</f>
        <v>421.3156</v>
      </c>
      <c r="L17" s="29">
        <f>IF(Fondos!B8="","",Fondos!M8)</f>
        <v>0.08681408643169237</v>
      </c>
      <c r="M17" s="29">
        <f>IF(Fondos!B8="","",Fondos!L8)</f>
        <v>0.053289000000000045</v>
      </c>
    </row>
    <row r="18" spans="2:13" ht="18" customHeight="1">
      <c r="H18" s="24">
        <f>IF(Fondos!B9="","",Fondos!B9)</f>
        <v/>
      </c>
      <c r="I18" s="24"/>
      <c r="J18" s="24"/>
      <c r="K18" s="28">
        <f>IF(Fondos!B9="","",Fondos!I9)</f>
        <v/>
      </c>
      <c r="L18" s="29">
        <f>IF(Fondos!B9="","",Fondos!M9)</f>
        <v/>
      </c>
      <c r="M18" s="29">
        <f>IF(Fondos!B9="","",Fondos!L9)</f>
        <v/>
      </c>
    </row>
    <row r="19" spans="2:13" ht="18" customHeight="1">
      <c r="B19" s="16" t="s">
        <v>91</v>
      </c>
      <c r="H19" s="16" t="s">
        <v>98</v>
      </c>
    </row>
    <row r="20" spans="2:13" ht="18" customHeight="1">
      <c r="B20" s="16" t="s">
        <v>92</v>
      </c>
    </row>
    <row r="37" spans="2:2" ht="18" customHeight="1">
      <c r="B37" s="16" t="s">
        <v>99</v>
      </c>
    </row>
  </sheetData>
  <mergeCells count="31">
    <mergeCell ref="B4:C4"/>
    <mergeCell ref="D4:E4"/>
    <mergeCell ref="B8:C8"/>
    <mergeCell ref="B9:C9"/>
    <mergeCell ref="B10:C10"/>
    <mergeCell ref="D8:E8"/>
    <mergeCell ref="D9:E9"/>
    <mergeCell ref="D10:E10"/>
    <mergeCell ref="F8:G8"/>
    <mergeCell ref="F9:G9"/>
    <mergeCell ref="F10:G10"/>
    <mergeCell ref="H8:I8"/>
    <mergeCell ref="H9:I9"/>
    <mergeCell ref="H10:I10"/>
    <mergeCell ref="J8:K8"/>
    <mergeCell ref="J9:K9"/>
    <mergeCell ref="J10:K10"/>
    <mergeCell ref="L8:M8"/>
    <mergeCell ref="L9:M9"/>
    <mergeCell ref="L10:M10"/>
    <mergeCell ref="B13:D13"/>
    <mergeCell ref="B14:D14"/>
    <mergeCell ref="B15:D15"/>
    <mergeCell ref="B16:D16"/>
    <mergeCell ref="B17:D17"/>
    <mergeCell ref="H13:J13"/>
    <mergeCell ref="H14:J14"/>
    <mergeCell ref="H15:J15"/>
    <mergeCell ref="H16:J16"/>
    <mergeCell ref="H17:J17"/>
    <mergeCell ref="H18:J18"/>
  </mergeCells>
  <conditionalFormatting sqref="F9">
    <cfRule type="cellIs" dxfId="3" priority="1" operator="lessThan">
      <formula>0</formula>
    </cfRule>
  </conditionalFormatting>
  <conditionalFormatting sqref="H9">
    <cfRule type="cellIs" dxfId="3" priority="2" operator="lessThan">
      <formula>0</formula>
    </cfRule>
  </conditionalFormatting>
  <pageMargins left="0.7" right="0.7" top="0.75" bottom="0.75" header="0.3" footer="0.3"/>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402A"/>
    <pageSetUpPr fitToPage="1"/>
  </sheetPr>
  <dimension ref="A1:S18"/>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8" customHeight="1" x14ac:dyDescent="0.25"/>
  <cols>
    <col min="1" max="1" width="2.7109375" style="1" customWidth="1"/>
    <col min="2" max="2" width="36.7109375" customWidth="1"/>
    <col min="3" max="3" width="14.7109375" customWidth="1"/>
    <col min="4" max="4" width="15.7109375" customWidth="1"/>
    <col min="5" max="6" width="11.7109375" customWidth="1"/>
    <col min="7" max="7" width="15.7109375" customWidth="1"/>
    <col min="8" max="8" width="17.7109375" customWidth="1"/>
    <col min="9" max="11" width="15.7109375" customWidth="1"/>
    <col min="12" max="14" width="12.7109375" customWidth="1"/>
    <col min="15" max="16" width="15.7109375" customWidth="1"/>
    <col min="18" max="19" width="14.7109375" style="13" customWidth="1"/>
  </cols>
  <sheetData>
    <row r="1" spans="2:19" ht="32" customHeight="1" x14ac:dyDescent="0.25">
      <c r="B1" s="2" t="s">
        <v>38</v>
      </c>
    </row>
    <row r="2" spans="2:19" ht="18" customHeight="1" x14ac:dyDescent="0.25">
      <c r="B2" s="3" t="s">
        <v>39</v>
      </c>
    </row>
    <row r="4" spans="2:19" ht="42" customHeight="1" x14ac:dyDescent="0.25">
      <c r="B4" s="26" t="s">
        <v>21</v>
      </c>
      <c r="C4" s="26" t="s">
        <v>40</v>
      </c>
      <c r="D4" s="26" t="s">
        <v>41</v>
      </c>
      <c r="E4" s="26" t="s">
        <v>42</v>
      </c>
      <c r="F4" s="26" t="s">
        <v>43</v>
      </c>
      <c r="G4" s="26" t="s">
        <v>22</v>
      </c>
      <c r="H4" s="26" t="s">
        <v>44</v>
      </c>
      <c r="I4" s="26" t="s">
        <v>45</v>
      </c>
      <c r="J4" s="26" t="s">
        <v>46</v>
      </c>
      <c r="K4" s="26" t="s">
        <v>47</v>
      </c>
      <c r="L4" s="26" t="s">
        <v>48</v>
      </c>
      <c r="M4" s="26" t="s">
        <v>49</v>
      </c>
      <c r="N4" s="26" t="s">
        <v>50</v>
      </c>
      <c r="O4" s="26" t="s">
        <v>51</v>
      </c>
      <c r="P4" s="26" t="s">
        <v>52</v>
      </c>
      <c r="R4" s="32" t="s">
        <v>53</v>
      </c>
      <c r="S4" s="32" t="s">
        <v>54</v>
      </c>
    </row>
    <row r="5" spans="2:19" ht="18" customHeight="1" x14ac:dyDescent="0.25">
      <c r="B5" s="7" t="s">
        <v>32</v>
      </c>
      <c r="C5" s="33" t="s">
        <v>55</v>
      </c>
      <c r="D5" s="33" t="s">
        <v>2</v>
      </c>
      <c r="E5" s="34">
        <v>0.12</v>
      </c>
      <c r="F5" s="35">
        <v>0.6</v>
      </c>
      <c r="G5" s="36">
        <f>IF($B5="","",SUMIFS(Operaciones!$E$6:$E$505,Operaciones!$C$6:$C$505,$B5,Operaciones!$D$6:$D$505,"Compra")+SUMIFS(Operaciones!$E$6:$E$505,Operaciones!$C$6:$C$505,$B5,Operaciones!$D$6:$D$505,"Traspaso entrada")-SUMIFS(Operaciones!$E$6:$E$505,Operaciones!$C$6:$C$505,$B5,Operaciones!$D$6:$D$505,"Venta")-SUMIFS(Operaciones!$E$6:$E$505,Operaciones!$C$6:$C$505,$B5,Operaciones!$D$6:$D$505,"Traspaso salida"))</f>
        <v>237.109</v>
      </c>
      <c r="H5" s="37">
        <v>11.344</v>
      </c>
      <c r="I5" s="28">
        <f>IF($B5="","",G5*N(H5))</f>
        <v>2689.764496</v>
      </c>
      <c r="J5" s="28">
        <f>IF($B5="","",IF(R5=0,0,S5/R5*G5))</f>
        <v>2520.00257675</v>
      </c>
      <c r="K5" s="38">
        <f>IF($B5="","",I5-J5)</f>
        <v>169.76191924999966</v>
      </c>
      <c r="L5" s="29">
        <f>IF(OR($B5="",N(J5)=0),"",K5/J5)</f>
        <v>0.0673657720893835</v>
      </c>
      <c r="M5" s="29">
        <f>IF(OR($B5="",$I$13=0),"",I5/$I$13)</f>
        <v>0.554238787827086</v>
      </c>
      <c r="N5" s="39">
        <f>IF(OR($B5="",M5=""),"",M5-F5)</f>
        <v>-0.045761212172913956</v>
      </c>
      <c r="O5" s="38">
        <f>IF($B5="","",F5*$I$13-I5)</f>
        <v>222.08276739200028</v>
      </c>
      <c r="P5" s="28">
        <f>IF($B5="","",I5*N(E5)/100)</f>
        <v>3.2277173952</v>
      </c>
      <c r="R5" s="40">
        <f>IF($B5="","",SUMIFS(Operaciones!$E$6:$E$505,Operaciones!$C$6:$C$505,$B5,Operaciones!$D$6:$D$505,"Compra")+SUMIFS(Operaciones!$E$6:$E$505,Operaciones!$C$6:$C$505,$B5,Operaciones!$D$6:$D$505,"Traspaso entrada"))</f>
        <v>237.109</v>
      </c>
      <c r="S5" s="27">
        <f>IF($B5="","",SUMIFS(Operaciones!$H$6:$H$505,Operaciones!$C$6:$C$505,$B5,Operaciones!$D$6:$D$505,"Compra")+SUMIFS(Operaciones!$G$6:$G$505,Operaciones!$C$6:$C$505,$B5,Operaciones!$D$6:$D$505,"Compra")+SUMIFS(Operaciones!$I$6:$I$505,Operaciones!$C$6:$C$505,$B5,Operaciones!$D$6:$D$505,"Traspaso entrada"))</f>
        <v>2520.00257675</v>
      </c>
    </row>
    <row r="6" spans="2:19" ht="18" customHeight="1" x14ac:dyDescent="0.25">
      <c r="B6" s="7" t="s">
        <v>33</v>
      </c>
      <c r="C6" s="33" t="s">
        <v>56</v>
      </c>
      <c r="D6" s="33" t="s">
        <v>2</v>
      </c>
      <c r="E6" s="34">
        <v>0.23</v>
      </c>
      <c r="F6" s="35">
        <v>0.15</v>
      </c>
      <c r="G6" s="36">
        <f>IF($B6="","",SUMIFS(Operaciones!$E$6:$E$505,Operaciones!$C$6:$C$505,$B6,Operaciones!$D$6:$D$505,"Compra")+SUMIFS(Operaciones!$E$6:$E$505,Operaciones!$C$6:$C$505,$B6,Operaciones!$D$6:$D$505,"Traspaso entrada")-SUMIFS(Operaciones!$E$6:$E$505,Operaciones!$C$6:$C$505,$B6,Operaciones!$D$6:$D$505,"Venta")-SUMIFS(Operaciones!$E$6:$E$505,Operaciones!$C$6:$C$505,$B6,Operaciones!$D$6:$D$505,"Traspaso salida"))</f>
        <v>114.66359999999999</v>
      </c>
      <c r="H6" s="37">
        <v>8.654199999999999</v>
      </c>
      <c r="I6" s="28">
        <f>IF($B6="","",G6*N(H6))</f>
        <v>992.3217271199999</v>
      </c>
      <c r="J6" s="28">
        <f>IF($B6="","",IF(R6=0,0,S6/R6*G6))</f>
        <v>936.2500525099999</v>
      </c>
      <c r="K6" s="38">
        <f>IF($B6="","",I6-J6)</f>
        <v>56.071674609999945</v>
      </c>
      <c r="L6" s="29">
        <f>IF(OR($B6="",N(J6)=0),"",K6/J6)</f>
        <v>0.05988963574386668</v>
      </c>
      <c r="M6" s="29">
        <f>IF(OR($B6="",$I$13=0),"",I6/$I$13)</f>
        <v>0.2044726190680856</v>
      </c>
      <c r="N6" s="39">
        <f>IF(OR($B6="",M6=""),"",M6-F6)</f>
        <v>0.05447261906808559</v>
      </c>
      <c r="O6" s="38">
        <f>IF($B6="","",F6*$I$13-I6)</f>
        <v>-264.35991127199986</v>
      </c>
      <c r="P6" s="28">
        <f>IF($B6="","",I6*N(E6)/100)</f>
        <v>2.282339972376</v>
      </c>
      <c r="R6" s="40">
        <f>IF($B6="","",SUMIFS(Operaciones!$E$6:$E$505,Operaciones!$C$6:$C$505,$B6,Operaciones!$D$6:$D$505,"Compra")+SUMIFS(Operaciones!$E$6:$E$505,Operaciones!$C$6:$C$505,$B6,Operaciones!$D$6:$D$505,"Traspaso entrada"))</f>
        <v>114.66359999999999</v>
      </c>
      <c r="S6" s="27">
        <f>IF($B6="","",SUMIFS(Operaciones!$H$6:$H$505,Operaciones!$C$6:$C$505,$B6,Operaciones!$D$6:$D$505,"Compra")+SUMIFS(Operaciones!$G$6:$G$505,Operaciones!$C$6:$C$505,$B6,Operaciones!$D$6:$D$505,"Compra")+SUMIFS(Operaciones!$I$6:$I$505,Operaciones!$C$6:$C$505,$B6,Operaciones!$D$6:$D$505,"Traspaso entrada"))</f>
        <v>936.2500525099999</v>
      </c>
    </row>
    <row r="7" spans="2:19" ht="18" customHeight="1" x14ac:dyDescent="0.25">
      <c r="B7" s="7" t="s">
        <v>34</v>
      </c>
      <c r="C7" s="33" t="s">
        <v>57</v>
      </c>
      <c r="D7" s="33" t="s">
        <v>3</v>
      </c>
      <c r="E7" s="34">
        <v>0.15</v>
      </c>
      <c r="F7" s="35">
        <v>0.2</v>
      </c>
      <c r="G7" s="36">
        <f>IF($B7="","",SUMIFS(Operaciones!$E$6:$E$505,Operaciones!$C$6:$C$505,$B7,Operaciones!$D$6:$D$505,"Compra")+SUMIFS(Operaciones!$E$6:$E$505,Operaciones!$C$6:$C$505,$B7,Operaciones!$D$6:$D$505,"Traspaso entrada")-SUMIFS(Operaciones!$E$6:$E$505,Operaciones!$C$6:$C$505,$B7,Operaciones!$D$6:$D$505,"Venta")-SUMIFS(Operaciones!$E$6:$E$505,Operaciones!$C$6:$C$505,$B7,Operaciones!$D$6:$D$505,"Traspaso salida"))</f>
        <v>61.65360000000001</v>
      </c>
      <c r="H7" s="37">
        <v>12.1595</v>
      </c>
      <c r="I7" s="28">
        <f>IF($B7="","",G7*N(H7))</f>
        <v>749.6769492000001</v>
      </c>
      <c r="J7" s="28">
        <f>IF($B7="","",IF(R7=0,0,S7/R7*G7))</f>
        <v>743.5219132410858</v>
      </c>
      <c r="K7" s="38">
        <f>IF($B7="","",I7-J7)</f>
        <v>6.1550359589142545</v>
      </c>
      <c r="L7" s="29">
        <f>IF(OR($B7="",N(J7)=0),"",K7/J7)</f>
        <v>0.008278217291651622</v>
      </c>
      <c r="M7" s="29">
        <f>IF(OR($B7="",$I$13=0),"",I7/$I$13)</f>
        <v>0.15447450667313592</v>
      </c>
      <c r="N7" s="39">
        <f>IF(OR($B7="",M7=""),"",M7-F7)</f>
        <v>-0.04552549332686409</v>
      </c>
      <c r="O7" s="38">
        <f>IF($B7="","",F7*$I$13-I7)</f>
        <v>220.93880526399994</v>
      </c>
      <c r="P7" s="28">
        <f>IF($B7="","",I7*N(E7)/100)</f>
        <v>1.1245154238000001</v>
      </c>
      <c r="R7" s="40">
        <f>IF($B7="","",SUMIFS(Operaciones!$E$6:$E$505,Operaciones!$C$6:$C$505,$B7,Operaciones!$D$6:$D$505,"Compra")+SUMIFS(Operaciones!$E$6:$E$505,Operaciones!$C$6:$C$505,$B7,Operaciones!$D$6:$D$505,"Traspaso entrada"))</f>
        <v>69.65360000000001</v>
      </c>
      <c r="S7" s="27">
        <f>IF($B7="","",SUMIFS(Operaciones!$H$6:$H$505,Operaciones!$C$6:$C$505,$B7,Operaciones!$D$6:$D$505,"Compra")+SUMIFS(Operaciones!$G$6:$G$505,Operaciones!$C$6:$C$505,$B7,Operaciones!$D$6:$D$505,"Compra")+SUMIFS(Operaciones!$I$6:$I$505,Operaciones!$C$6:$C$505,$B7,Operaciones!$D$6:$D$505,"Traspaso entrada"))</f>
        <v>839.99925286</v>
      </c>
    </row>
    <row r="8" spans="2:19" ht="18" customHeight="1" x14ac:dyDescent="0.25">
      <c r="B8" s="7" t="s">
        <v>30</v>
      </c>
      <c r="C8" s="33" t="s">
        <v>58</v>
      </c>
      <c r="D8" s="33" t="s">
        <v>4</v>
      </c>
      <c r="E8" s="34">
        <v>0.1</v>
      </c>
      <c r="F8" s="35">
        <v>0.05</v>
      </c>
      <c r="G8" s="36">
        <f>IF($B8="","",SUMIFS(Operaciones!$E$6:$E$505,Operaciones!$C$6:$C$505,$B8,Operaciones!$D$6:$D$505,"Compra")+SUMIFS(Operaciones!$E$6:$E$505,Operaciones!$C$6:$C$505,$B8,Operaciones!$D$6:$D$505,"Traspaso entrada")-SUMIFS(Operaciones!$E$6:$E$505,Operaciones!$C$6:$C$505,$B8,Operaciones!$D$6:$D$505,"Venta")-SUMIFS(Operaciones!$E$6:$E$505,Operaciones!$C$6:$C$505,$B8,Operaciones!$D$6:$D$505,"Traspaso salida"))</f>
        <v>4</v>
      </c>
      <c r="H8" s="37">
        <v>105.3289</v>
      </c>
      <c r="I8" s="28">
        <f>IF($B8="","",G8*N(H8))</f>
        <v>421.3156</v>
      </c>
      <c r="J8" s="28">
        <f>IF($B8="","",IF(R8=0,0,S8/R8*G8))</f>
        <v>400</v>
      </c>
      <c r="K8" s="38">
        <f>IF($B8="","",I8-J8)</f>
        <v>21.315600000000018</v>
      </c>
      <c r="L8" s="29">
        <f>IF(OR($B8="",N(J8)=0),"",K8/J8)</f>
        <v>0.053289000000000045</v>
      </c>
      <c r="M8" s="29">
        <f>IF(OR($B8="",$I$13=0),"",I8/$I$13)</f>
        <v>0.08681408643169237</v>
      </c>
      <c r="N8" s="39">
        <f>IF(OR($B8="",M8=""),"",M8-F8)</f>
        <v>0.03681408643169237</v>
      </c>
      <c r="O8" s="38">
        <f>IF($B8="","",F8*$I$13-I8)</f>
        <v>-178.661661384</v>
      </c>
      <c r="P8" s="28">
        <f>IF($B8="","",I8*N(E8)/100)</f>
        <v>0.42131560000000007</v>
      </c>
      <c r="R8" s="40">
        <f>IF($B8="","",SUMIFS(Operaciones!$E$6:$E$505,Operaciones!$C$6:$C$505,$B8,Operaciones!$D$6:$D$505,"Compra")+SUMIFS(Operaciones!$E$6:$E$505,Operaciones!$C$6:$C$505,$B8,Operaciones!$D$6:$D$505,"Traspaso entrada"))</f>
        <v>6</v>
      </c>
      <c r="S8" s="27">
        <f>IF($B8="","",SUMIFS(Operaciones!$H$6:$H$505,Operaciones!$C$6:$C$505,$B8,Operaciones!$D$6:$D$505,"Compra")+SUMIFS(Operaciones!$G$6:$G$505,Operaciones!$C$6:$C$505,$B8,Operaciones!$D$6:$D$505,"Compra")+SUMIFS(Operaciones!$I$6:$I$505,Operaciones!$C$6:$C$505,$B8,Operaciones!$D$6:$D$505,"Traspaso entrada"))</f>
        <v>600</v>
      </c>
    </row>
    <row r="9" spans="2:19" ht="18" customHeight="1" x14ac:dyDescent="0.25">
      <c r="B9" s="7"/>
      <c r="C9" s="33"/>
      <c r="D9" s="33"/>
      <c r="E9" s="34"/>
      <c r="F9" s="35"/>
      <c r="G9" s="36">
        <f>IF($B9="","",SUMIFS(Operaciones!$E$6:$E$505,Operaciones!$C$6:$C$505,$B9,Operaciones!$D$6:$D$505,"Compra")+SUMIFS(Operaciones!$E$6:$E$505,Operaciones!$C$6:$C$505,$B9,Operaciones!$D$6:$D$505,"Traspaso entrada")-SUMIFS(Operaciones!$E$6:$E$505,Operaciones!$C$6:$C$505,$B9,Operaciones!$D$6:$D$505,"Venta")-SUMIFS(Operaciones!$E$6:$E$505,Operaciones!$C$6:$C$505,$B9,Operaciones!$D$6:$D$505,"Traspaso salida"))</f>
        <v/>
      </c>
      <c r="H9" s="37"/>
      <c r="I9" s="28">
        <f>IF($B9="","",G9*N(H9))</f>
        <v/>
      </c>
      <c r="J9" s="28">
        <f>IF($B9="","",IF(R9=0,0,S9/R9*G9))</f>
        <v/>
      </c>
      <c r="K9" s="38">
        <f>IF($B9="","",I9-J9)</f>
        <v/>
      </c>
      <c r="L9" s="29">
        <f>IF(OR($B9="",N(J9)=0),"",K9/J9)</f>
        <v/>
      </c>
      <c r="M9" s="29">
        <f>IF(OR($B9="",$I$13=0),"",I9/$I$13)</f>
        <v/>
      </c>
      <c r="N9" s="39">
        <f>IF(OR($B9="",M9=""),"",M9-F9)</f>
        <v/>
      </c>
      <c r="O9" s="38">
        <f>IF($B9="","",F9*$I$13-I9)</f>
        <v/>
      </c>
      <c r="P9" s="28">
        <f>IF($B9="","",I9*N(E9)/100)</f>
        <v/>
      </c>
      <c r="R9" s="40">
        <f>IF($B9="","",SUMIFS(Operaciones!$E$6:$E$505,Operaciones!$C$6:$C$505,$B9,Operaciones!$D$6:$D$505,"Compra")+SUMIFS(Operaciones!$E$6:$E$505,Operaciones!$C$6:$C$505,$B9,Operaciones!$D$6:$D$505,"Traspaso entrada"))</f>
        <v/>
      </c>
      <c r="S9" s="27">
        <f>IF($B9="","",SUMIFS(Operaciones!$H$6:$H$505,Operaciones!$C$6:$C$505,$B9,Operaciones!$D$6:$D$505,"Compra")+SUMIFS(Operaciones!$G$6:$G$505,Operaciones!$C$6:$C$505,$B9,Operaciones!$D$6:$D$505,"Compra")+SUMIFS(Operaciones!$I$6:$I$505,Operaciones!$C$6:$C$505,$B9,Operaciones!$D$6:$D$505,"Traspaso entrada"))</f>
        <v/>
      </c>
    </row>
    <row r="10" spans="2:19" ht="18" customHeight="1" x14ac:dyDescent="0.25">
      <c r="B10" s="7"/>
      <c r="C10" s="33"/>
      <c r="D10" s="33"/>
      <c r="E10" s="34"/>
      <c r="F10" s="35"/>
      <c r="G10" s="36">
        <f>IF($B10="","",SUMIFS(Operaciones!$E$6:$E$505,Operaciones!$C$6:$C$505,$B10,Operaciones!$D$6:$D$505,"Compra")+SUMIFS(Operaciones!$E$6:$E$505,Operaciones!$C$6:$C$505,$B10,Operaciones!$D$6:$D$505,"Traspaso entrada")-SUMIFS(Operaciones!$E$6:$E$505,Operaciones!$C$6:$C$505,$B10,Operaciones!$D$6:$D$505,"Venta")-SUMIFS(Operaciones!$E$6:$E$505,Operaciones!$C$6:$C$505,$B10,Operaciones!$D$6:$D$505,"Traspaso salida"))</f>
        <v/>
      </c>
      <c r="H10" s="37"/>
      <c r="I10" s="28">
        <f>IF($B10="","",G10*N(H10))</f>
        <v/>
      </c>
      <c r="J10" s="28">
        <f>IF($B10="","",IF(R10=0,0,S10/R10*G10))</f>
        <v/>
      </c>
      <c r="K10" s="38">
        <f>IF($B10="","",I10-J10)</f>
        <v/>
      </c>
      <c r="L10" s="29">
        <f>IF(OR($B10="",N(J10)=0),"",K10/J10)</f>
        <v/>
      </c>
      <c r="M10" s="29">
        <f>IF(OR($B10="",$I$13=0),"",I10/$I$13)</f>
        <v/>
      </c>
      <c r="N10" s="39">
        <f>IF(OR($B10="",M10=""),"",M10-F10)</f>
        <v/>
      </c>
      <c r="O10" s="38">
        <f>IF($B10="","",F10*$I$13-I10)</f>
        <v/>
      </c>
      <c r="P10" s="28">
        <f>IF($B10="","",I10*N(E10)/100)</f>
        <v/>
      </c>
      <c r="R10" s="40">
        <f>IF($B10="","",SUMIFS(Operaciones!$E$6:$E$505,Operaciones!$C$6:$C$505,$B10,Operaciones!$D$6:$D$505,"Compra")+SUMIFS(Operaciones!$E$6:$E$505,Operaciones!$C$6:$C$505,$B10,Operaciones!$D$6:$D$505,"Traspaso entrada"))</f>
        <v/>
      </c>
      <c r="S10" s="27">
        <f>IF($B10="","",SUMIFS(Operaciones!$H$6:$H$505,Operaciones!$C$6:$C$505,$B10,Operaciones!$D$6:$D$505,"Compra")+SUMIFS(Operaciones!$G$6:$G$505,Operaciones!$C$6:$C$505,$B10,Operaciones!$D$6:$D$505,"Compra")+SUMIFS(Operaciones!$I$6:$I$505,Operaciones!$C$6:$C$505,$B10,Operaciones!$D$6:$D$505,"Traspaso entrada"))</f>
        <v/>
      </c>
    </row>
    <row r="11" spans="2:19" ht="18" customHeight="1" x14ac:dyDescent="0.25">
      <c r="B11" s="7"/>
      <c r="C11" s="33"/>
      <c r="D11" s="33"/>
      <c r="E11" s="34"/>
      <c r="F11" s="35"/>
      <c r="G11" s="36">
        <f>IF($B11="","",SUMIFS(Operaciones!$E$6:$E$505,Operaciones!$C$6:$C$505,$B11,Operaciones!$D$6:$D$505,"Compra")+SUMIFS(Operaciones!$E$6:$E$505,Operaciones!$C$6:$C$505,$B11,Operaciones!$D$6:$D$505,"Traspaso entrada")-SUMIFS(Operaciones!$E$6:$E$505,Operaciones!$C$6:$C$505,$B11,Operaciones!$D$6:$D$505,"Venta")-SUMIFS(Operaciones!$E$6:$E$505,Operaciones!$C$6:$C$505,$B11,Operaciones!$D$6:$D$505,"Traspaso salida"))</f>
        <v/>
      </c>
      <c r="H11" s="37"/>
      <c r="I11" s="28">
        <f>IF($B11="","",G11*N(H11))</f>
        <v/>
      </c>
      <c r="J11" s="28">
        <f>IF($B11="","",IF(R11=0,0,S11/R11*G11))</f>
        <v/>
      </c>
      <c r="K11" s="38">
        <f>IF($B11="","",I11-J11)</f>
        <v/>
      </c>
      <c r="L11" s="29">
        <f>IF(OR($B11="",N(J11)=0),"",K11/J11)</f>
        <v/>
      </c>
      <c r="M11" s="29">
        <f>IF(OR($B11="",$I$13=0),"",I11/$I$13)</f>
        <v/>
      </c>
      <c r="N11" s="39">
        <f>IF(OR($B11="",M11=""),"",M11-F11)</f>
        <v/>
      </c>
      <c r="O11" s="38">
        <f>IF($B11="","",F11*$I$13-I11)</f>
        <v/>
      </c>
      <c r="P11" s="28">
        <f>IF($B11="","",I11*N(E11)/100)</f>
        <v/>
      </c>
      <c r="R11" s="40">
        <f>IF($B11="","",SUMIFS(Operaciones!$E$6:$E$505,Operaciones!$C$6:$C$505,$B11,Operaciones!$D$6:$D$505,"Compra")+SUMIFS(Operaciones!$E$6:$E$505,Operaciones!$C$6:$C$505,$B11,Operaciones!$D$6:$D$505,"Traspaso entrada"))</f>
        <v/>
      </c>
      <c r="S11" s="27">
        <f>IF($B11="","",SUMIFS(Operaciones!$H$6:$H$505,Operaciones!$C$6:$C$505,$B11,Operaciones!$D$6:$D$505,"Compra")+SUMIFS(Operaciones!$G$6:$G$505,Operaciones!$C$6:$C$505,$B11,Operaciones!$D$6:$D$505,"Compra")+SUMIFS(Operaciones!$I$6:$I$505,Operaciones!$C$6:$C$505,$B11,Operaciones!$D$6:$D$505,"Traspaso entrada"))</f>
        <v/>
      </c>
    </row>
    <row r="12" spans="2:19" ht="18" customHeight="1" x14ac:dyDescent="0.25">
      <c r="B12" s="7"/>
      <c r="C12" s="33"/>
      <c r="D12" s="33"/>
      <c r="E12" s="34"/>
      <c r="F12" s="35"/>
      <c r="G12" s="36">
        <f>IF($B12="","",SUMIFS(Operaciones!$E$6:$E$505,Operaciones!$C$6:$C$505,$B12,Operaciones!$D$6:$D$505,"Compra")+SUMIFS(Operaciones!$E$6:$E$505,Operaciones!$C$6:$C$505,$B12,Operaciones!$D$6:$D$505,"Traspaso entrada")-SUMIFS(Operaciones!$E$6:$E$505,Operaciones!$C$6:$C$505,$B12,Operaciones!$D$6:$D$505,"Venta")-SUMIFS(Operaciones!$E$6:$E$505,Operaciones!$C$6:$C$505,$B12,Operaciones!$D$6:$D$505,"Traspaso salida"))</f>
        <v/>
      </c>
      <c r="H12" s="37"/>
      <c r="I12" s="28">
        <f>IF($B12="","",G12*N(H12))</f>
        <v/>
      </c>
      <c r="J12" s="28">
        <f>IF($B12="","",IF(R12=0,0,S12/R12*G12))</f>
        <v/>
      </c>
      <c r="K12" s="38">
        <f>IF($B12="","",I12-J12)</f>
        <v/>
      </c>
      <c r="L12" s="29">
        <f>IF(OR($B12="",N(J12)=0),"",K12/J12)</f>
        <v/>
      </c>
      <c r="M12" s="29">
        <f>IF(OR($B12="",$I$13=0),"",I12/$I$13)</f>
        <v/>
      </c>
      <c r="N12" s="39">
        <f>IF(OR($B12="",M12=""),"",M12-F12)</f>
        <v/>
      </c>
      <c r="O12" s="38">
        <f>IF($B12="","",F12*$I$13-I12)</f>
        <v/>
      </c>
      <c r="P12" s="28">
        <f>IF($B12="","",I12*N(E12)/100)</f>
        <v/>
      </c>
      <c r="R12" s="40">
        <f>IF($B12="","",SUMIFS(Operaciones!$E$6:$E$505,Operaciones!$C$6:$C$505,$B12,Operaciones!$D$6:$D$505,"Compra")+SUMIFS(Operaciones!$E$6:$E$505,Operaciones!$C$6:$C$505,$B12,Operaciones!$D$6:$D$505,"Traspaso entrada"))</f>
        <v/>
      </c>
      <c r="S12" s="27">
        <f>IF($B12="","",SUMIFS(Operaciones!$H$6:$H$505,Operaciones!$C$6:$C$505,$B12,Operaciones!$D$6:$D$505,"Compra")+SUMIFS(Operaciones!$G$6:$G$505,Operaciones!$C$6:$C$505,$B12,Operaciones!$D$6:$D$505,"Compra")+SUMIFS(Operaciones!$I$6:$I$505,Operaciones!$C$6:$C$505,$B12,Operaciones!$D$6:$D$505,"Traspaso entrada"))</f>
        <v/>
      </c>
    </row>
    <row r="13" spans="2:19" ht="18" customHeight="1" x14ac:dyDescent="0.25">
      <c r="B13" s="30" t="s">
        <v>59</v>
      </c>
      <c r="C13" s="30"/>
      <c r="D13" s="30"/>
      <c r="E13" s="30"/>
      <c r="F13" s="41">
        <f>SUM(F5:F12)</f>
        <v>1</v>
      </c>
      <c r="G13" s="30"/>
      <c r="H13" s="30"/>
      <c r="I13" s="31">
        <f>SUM(I5:I12)</f>
        <v>4853.07877232</v>
      </c>
      <c r="J13" s="31">
        <f>SUM(J5:J12)</f>
        <v>4599.774542501086</v>
      </c>
      <c r="K13" s="31">
        <f>SUM(K5:K12)</f>
        <v>253.30422981891388</v>
      </c>
      <c r="L13" s="41">
        <f>IF(J13=0,"",K13/J13)</f>
        <v>0.05506883597846558</v>
      </c>
      <c r="M13" s="41">
        <f>SUM(M5:M12)</f>
        <v>0.9999999999999999</v>
      </c>
      <c r="N13" s="30"/>
      <c r="O13" s="31">
        <f>SUM(O5:O12)</f>
        <v>3.410605131648481e-13</v>
      </c>
      <c r="P13" s="31">
        <f>SUM(P5:P12)</f>
        <v>7.0558883913759995</v>
      </c>
    </row>
    <row r="14" spans="2:19" ht="18" customHeight="1" x14ac:dyDescent="0.25">
      <c r="B14" s="42">
        <f>IF(ABS(F13-1)&gt;0.0001,"Atención: tus pesos objetivo suman "&amp;TEXT(F13,"0%")&amp;" y deberían sumar 100%.","")</f>
        <v/>
      </c>
    </row>
    <row r="16" spans="2:19" ht="18" customHeight="1" x14ac:dyDescent="0.25">
      <c r="B16" s="16" t="s">
        <v>60</v>
      </c>
    </row>
    <row r="17" spans="2:2" ht="18" customHeight="1" x14ac:dyDescent="0.25">
      <c r="B17" s="16" t="s">
        <v>61</v>
      </c>
    </row>
    <row r="18" spans="2:2" ht="18" customHeight="1" x14ac:dyDescent="0.25">
      <c r="B18" s="16" t="s">
        <v>62</v>
      </c>
    </row>
  </sheetData>
  <conditionalFormatting sqref="K5:K12">
    <cfRule type="cellIs" dxfId="2" priority="1" operator="lessThan">
      <formula>0</formula>
    </cfRule>
  </conditionalFormatting>
  <conditionalFormatting sqref="L5:L12">
    <cfRule type="cellIs" dxfId="2" priority="2" operator="lessThan">
      <formula>0</formula>
    </cfRule>
  </conditionalFormatting>
  <conditionalFormatting sqref="M5:M12">
    <cfRule type="dataBar" priority="4">
      <dataBar>
        <cfvo type="num" val="0"/>
        <cfvo type="num" val="1"/>
        <color rgb="FF7FA392"/>
      </dataBar>
      <extLst>
        <ext xmlns:x14="http://schemas.microsoft.com/office/spreadsheetml/2009/9/main" uri="{B025F937-C7B1-47D3-B67F-A62EFF666E3E}">
          <x14:id>{DA7ABA51-AAAA-BBBB-0003-000000000001}</x14:id>
        </ext>
      </extLst>
    </cfRule>
  </conditionalFormatting>
  <conditionalFormatting sqref="N5:N12">
    <cfRule type="expression" dxfId="0" priority="3">
      <formula>AND(ISNUMBER($N5),ABS($N5)&gt;0.05)</formula>
    </cfRule>
  </conditionalFormatting>
  <dataValidations count="3">
    <dataValidation type="list" allowBlank="1" showInputMessage="1" showErrorMessage="1" sqref="D5:D12">
      <formula1>Listas!$B$2:$B$5</formula1>
    </dataValidation>
    <dataValidation type="decimal" allowBlank="1" showInputMessage="1" showErrorMessage="1" error="Escribe el TER en porcentaje, por ejemplo 0,15." sqref="E5:E12">
      <formula1>0</formula1>
      <formula2>10</formula2>
    </dataValidation>
    <dataValidation type="decimal" allowBlank="1" showInputMessage="1" showErrorMessage="1" error="Escribe el peso entre 0% y 100%." sqref="F5:F12">
      <formula1>0</formula1>
      <formula2>1</formula2>
    </dataValidation>
  </dataValidations>
  <pageMargins left="0.7" right="0.7" top="0.75" bottom="0.75" header="0.3" footer="0.3"/>
  <pageSetup orientation="landscape"/>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num">
                <xm:f>1</xm:f>
              </x14:cfvo>
              <x14:borderColor rgb="FF7FA392"/>
              <x14:negativeFillColor rgb="FFFF0000"/>
              <x14:negativeBorderColor rgb="FFFF0000"/>
              <x14:axisColor rgb="FF000000"/>
            </x14:dataBar>
          </x14:cfRule>
          <xm:sqref>M5:M12</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B3402A"/>
    <pageSetUpPr fitToPage="1"/>
  </sheetPr>
  <dimension ref="A1:L505"/>
  <sheetViews>
    <sheetView showGridLines="0" workbookViewId="0">
      <pane ySplit="5" topLeftCell="A6" activePane="bottomLeft" state="frozen"/>
      <selection pane="bottomLeft"/>
    </sheetView>
  </sheetViews>
  <sheetFormatPr defaultRowHeight="18" customHeight="1"/>
  <cols>
    <col min="1" max="1" width="2.7109375" style="1" customWidth="1"/>
    <col min="2" max="2" width="12.7109375" customWidth="1"/>
    <col min="3" max="3" width="30.7109375" customWidth="1"/>
    <col min="4" max="4" width="17.7109375" customWidth="1"/>
    <col min="5" max="6" width="16.7109375" customWidth="1"/>
    <col min="7" max="7" width="12.7109375" customWidth="1"/>
    <col min="8" max="9" width="16.7109375" customWidth="1"/>
    <col min="10" max="10" width="26.7109375" customWidth="1"/>
    <col min="11" max="12" width="14.7109375" style="13" customWidth="1"/>
  </cols>
  <sheetData>
    <row r="1" spans="2:12" ht="32" customHeight="1">
      <c r="B1" s="2" t="s">
        <v>17</v>
      </c>
    </row>
    <row r="2" spans="2:12" ht="18" customHeight="1">
      <c r="B2" s="3" t="s">
        <v>18</v>
      </c>
    </row>
    <row r="3" spans="2:12" ht="18" customHeight="1">
      <c r="B3" s="14" t="s">
        <v>19</v>
      </c>
      <c r="D3" s="43">
        <f>COUNT(B6:B505)</f>
        <v>67</v>
      </c>
    </row>
    <row r="5" spans="2:12" ht="30" customHeight="1">
      <c r="B5" s="26" t="s">
        <v>20</v>
      </c>
      <c r="C5" s="26" t="s">
        <v>21</v>
      </c>
      <c r="D5" s="26" t="s">
        <v>12</v>
      </c>
      <c r="E5" s="26" t="s">
        <v>22</v>
      </c>
      <c r="F5" s="26" t="s">
        <v>23</v>
      </c>
      <c r="G5" s="26" t="s">
        <v>24</v>
      </c>
      <c r="H5" s="26" t="s">
        <v>25</v>
      </c>
      <c r="I5" s="26" t="s">
        <v>26</v>
      </c>
      <c r="J5" s="26" t="s">
        <v>27</v>
      </c>
      <c r="K5" s="32" t="s">
        <v>28</v>
      </c>
      <c r="L5" s="32" t="s">
        <v>29</v>
      </c>
    </row>
    <row r="6" spans="2:12" ht="18" customHeight="1">
      <c r="B6" s="15">
        <v>45660</v>
      </c>
      <c r="C6" s="7" t="s">
        <v>30</v>
      </c>
      <c r="D6" s="33" t="s">
        <v>6</v>
      </c>
      <c r="E6" s="44">
        <v>6</v>
      </c>
      <c r="F6" s="37">
        <v>100</v>
      </c>
      <c r="G6" s="45">
        <v>0</v>
      </c>
      <c r="H6" s="28">
        <f>IF(OR($E6="",$F6=""),"",$E6*$F6)</f>
        <v>600</v>
      </c>
      <c r="I6" s="45"/>
      <c r="J6" s="7" t="s">
        <v>31</v>
      </c>
      <c r="K6" s="27">
        <f>IF($B6="","",IF($D6="Compra",-(N(H6)+N(G6)),IF($D6="Venta",N(H6)-N(G6),0)))</f>
        <v>-600</v>
      </c>
      <c r="L6" s="46">
        <f>IF($B6="","",$B6)</f>
        <v>45660.0</v>
      </c>
    </row>
    <row r="7" spans="2:12" ht="18" customHeight="1">
      <c r="B7" s="15">
        <v>45662</v>
      </c>
      <c r="C7" s="7" t="s">
        <v>32</v>
      </c>
      <c r="D7" s="33" t="s">
        <v>6</v>
      </c>
      <c r="E7" s="44">
        <v>12.0037</v>
      </c>
      <c r="F7" s="37">
        <v>9.9969</v>
      </c>
      <c r="G7" s="45">
        <v>0</v>
      </c>
      <c r="H7" s="28">
        <f>IF(OR($E7="",$F7=""),"",$E7*$F7)</f>
        <v>119.99978853</v>
      </c>
      <c r="I7" s="45"/>
      <c r="J7" s="7"/>
      <c r="K7" s="27">
        <f>IF($B7="","",IF($D7="Compra",-(N(H7)+N(G7)),IF($D7="Venta",N(H7)-N(G7),0)))</f>
        <v>-119.99978853</v>
      </c>
      <c r="L7" s="46">
        <f>IF($B7="","",$B7)</f>
        <v>45662.0</v>
      </c>
    </row>
    <row r="8" spans="2:12" ht="18" customHeight="1">
      <c r="B8" s="15">
        <v>45662</v>
      </c>
      <c r="C8" s="7" t="s">
        <v>33</v>
      </c>
      <c r="D8" s="33" t="s">
        <v>6</v>
      </c>
      <c r="E8" s="44">
        <v>5.0759</v>
      </c>
      <c r="F8" s="37">
        <v>7.8804</v>
      </c>
      <c r="G8" s="45">
        <v>0</v>
      </c>
      <c r="H8" s="28">
        <f>IF(OR($E8="",$F8=""),"",$E8*$F8)</f>
        <v>40.00012236</v>
      </c>
      <c r="I8" s="45"/>
      <c r="J8" s="7"/>
      <c r="K8" s="27">
        <f>IF($B8="","",IF($D8="Compra",-(N(H8)+N(G8)),IF($D8="Venta",N(H8)-N(G8),0)))</f>
        <v>-40.00012236</v>
      </c>
      <c r="L8" s="46">
        <f>IF($B8="","",$B8)</f>
        <v>45662.0</v>
      </c>
    </row>
    <row r="9" spans="2:12" ht="18" customHeight="1">
      <c r="B9" s="15">
        <v>45662</v>
      </c>
      <c r="C9" s="7" t="s">
        <v>34</v>
      </c>
      <c r="D9" s="33" t="s">
        <v>6</v>
      </c>
      <c r="E9" s="44">
        <v>3.3203</v>
      </c>
      <c r="F9" s="37">
        <v>12.047</v>
      </c>
      <c r="G9" s="45">
        <v>0</v>
      </c>
      <c r="H9" s="28">
        <f>IF(OR($E9="",$F9=""),"",$E9*$F9)</f>
        <v>39.9996541</v>
      </c>
      <c r="I9" s="45"/>
      <c r="J9" s="7"/>
      <c r="K9" s="27">
        <f>IF($B9="","",IF($D9="Compra",-(N(H9)+N(G9)),IF($D9="Venta",N(H9)-N(G9),0)))</f>
        <v>-39.9996541</v>
      </c>
      <c r="L9" s="46">
        <f>IF($B9="","",$B9)</f>
        <v>45662.0</v>
      </c>
    </row>
    <row r="10" spans="2:12" ht="18" customHeight="1">
      <c r="B10" s="15">
        <v>45693</v>
      </c>
      <c r="C10" s="7" t="s">
        <v>32</v>
      </c>
      <c r="D10" s="33" t="s">
        <v>6</v>
      </c>
      <c r="E10" s="44">
        <v>11.8814</v>
      </c>
      <c r="F10" s="37">
        <v>10.0998</v>
      </c>
      <c r="G10" s="45">
        <v>0</v>
      </c>
      <c r="H10" s="28">
        <f>IF(OR($E10="",$F10=""),"",$E10*$F10)</f>
        <v>119.99976371999999</v>
      </c>
      <c r="I10" s="45"/>
      <c r="J10" s="7"/>
      <c r="K10" s="27">
        <f>IF($B10="","",IF($D10="Compra",-(N(H10)+N(G10)),IF($D10="Venta",N(H10)-N(G10),0)))</f>
        <v>-119.99976371999999</v>
      </c>
      <c r="L10" s="46">
        <f>IF($B10="","",$B10)</f>
        <v>45693.0</v>
      </c>
    </row>
    <row r="11" spans="2:12" ht="18" customHeight="1">
      <c r="B11" s="15">
        <v>45693</v>
      </c>
      <c r="C11" s="7" t="s">
        <v>33</v>
      </c>
      <c r="D11" s="33" t="s">
        <v>6</v>
      </c>
      <c r="E11" s="44">
        <v>5.0863</v>
      </c>
      <c r="F11" s="37">
        <v>7.8642</v>
      </c>
      <c r="G11" s="45">
        <v>0</v>
      </c>
      <c r="H11" s="28">
        <f>IF(OR($E11="",$F11=""),"",$E11*$F11)</f>
        <v>39.99968046</v>
      </c>
      <c r="I11" s="45"/>
      <c r="J11" s="7"/>
      <c r="K11" s="27">
        <f>IF($B11="","",IF($D11="Compra",-(N(H11)+N(G11)),IF($D11="Venta",N(H11)-N(G11),0)))</f>
        <v>-39.99968046</v>
      </c>
      <c r="L11" s="46">
        <f>IF($B11="","",$B11)</f>
        <v>45693.0</v>
      </c>
    </row>
    <row r="12" spans="2:12" ht="18" customHeight="1">
      <c r="B12" s="15">
        <v>45693</v>
      </c>
      <c r="C12" s="7" t="s">
        <v>34</v>
      </c>
      <c r="D12" s="33" t="s">
        <v>6</v>
      </c>
      <c r="E12" s="44">
        <v>3.3389</v>
      </c>
      <c r="F12" s="37">
        <v>11.9799</v>
      </c>
      <c r="G12" s="45">
        <v>0</v>
      </c>
      <c r="H12" s="28">
        <f>IF(OR($E12="",$F12=""),"",$E12*$F12)</f>
        <v>39.99968811000001</v>
      </c>
      <c r="I12" s="45"/>
      <c r="J12" s="7"/>
      <c r="K12" s="27">
        <f>IF($B12="","",IF($D12="Compra",-(N(H12)+N(G12)),IF($D12="Venta",N(H12)-N(G12),0)))</f>
        <v>-39.99968811000001</v>
      </c>
      <c r="L12" s="46">
        <f>IF($B12="","",$B12)</f>
        <v>45693.0</v>
      </c>
    </row>
    <row r="13" spans="2:12" ht="18" customHeight="1">
      <c r="B13" s="15">
        <v>45721</v>
      </c>
      <c r="C13" s="7" t="s">
        <v>32</v>
      </c>
      <c r="D13" s="33" t="s">
        <v>6</v>
      </c>
      <c r="E13" s="44">
        <v>12.0578</v>
      </c>
      <c r="F13" s="37">
        <v>9.9521</v>
      </c>
      <c r="G13" s="45">
        <v>0</v>
      </c>
      <c r="H13" s="28">
        <f>IF(OR($E13="",$F13=""),"",$E13*$F13)</f>
        <v>120.00043138</v>
      </c>
      <c r="I13" s="45"/>
      <c r="J13" s="7"/>
      <c r="K13" s="27">
        <f>IF($B13="","",IF($D13="Compra",-(N(H13)+N(G13)),IF($D13="Venta",N(H13)-N(G13),0)))</f>
        <v>-120.00043138</v>
      </c>
      <c r="L13" s="46">
        <f>IF($B13="","",$B13)</f>
        <v>45721.0</v>
      </c>
    </row>
    <row r="14" spans="2:12" ht="18" customHeight="1">
      <c r="B14" s="15">
        <v>45721</v>
      </c>
      <c r="C14" s="7" t="s">
        <v>33</v>
      </c>
      <c r="D14" s="33" t="s">
        <v>6</v>
      </c>
      <c r="E14" s="44">
        <v>5.0761</v>
      </c>
      <c r="F14" s="37">
        <v>7.8801</v>
      </c>
      <c r="G14" s="45">
        <v>0</v>
      </c>
      <c r="H14" s="28">
        <f>IF(OR($E14="",$F14=""),"",$E14*$F14)</f>
        <v>40.00017561</v>
      </c>
      <c r="I14" s="45"/>
      <c r="J14" s="7"/>
      <c r="K14" s="27">
        <f>IF($B14="","",IF($D14="Compra",-(N(H14)+N(G14)),IF($D14="Venta",N(H14)-N(G14),0)))</f>
        <v>-40.00017561</v>
      </c>
      <c r="L14" s="46">
        <f>IF($B14="","",$B14)</f>
        <v>45721.0</v>
      </c>
    </row>
    <row r="15" spans="2:12" ht="18" customHeight="1">
      <c r="B15" s="15">
        <v>45721</v>
      </c>
      <c r="C15" s="7" t="s">
        <v>34</v>
      </c>
      <c r="D15" s="33" t="s">
        <v>6</v>
      </c>
      <c r="E15" s="44">
        <v>3.357</v>
      </c>
      <c r="F15" s="37">
        <v>11.9154</v>
      </c>
      <c r="G15" s="45">
        <v>0</v>
      </c>
      <c r="H15" s="28">
        <f>IF(OR($E15="",$F15=""),"",$E15*$F15)</f>
        <v>39.9999978</v>
      </c>
      <c r="I15" s="45"/>
      <c r="J15" s="7"/>
      <c r="K15" s="27">
        <f>IF($B15="","",IF($D15="Compra",-(N(H15)+N(G15)),IF($D15="Venta",N(H15)-N(G15),0)))</f>
        <v>-39.9999978</v>
      </c>
      <c r="L15" s="46">
        <f>IF($B15="","",$B15)</f>
        <v>45721.0</v>
      </c>
    </row>
    <row r="16" spans="2:12" ht="18" customHeight="1">
      <c r="B16" s="15">
        <v>45752</v>
      </c>
      <c r="C16" s="7" t="s">
        <v>32</v>
      </c>
      <c r="D16" s="33" t="s">
        <v>6</v>
      </c>
      <c r="E16" s="44">
        <v>12.0011</v>
      </c>
      <c r="F16" s="37">
        <v>9.9991</v>
      </c>
      <c r="G16" s="45">
        <v>0</v>
      </c>
      <c r="H16" s="28">
        <f>IF(OR($E16="",$F16=""),"",$E16*$F16)</f>
        <v>120.00019901</v>
      </c>
      <c r="I16" s="45"/>
      <c r="J16" s="7"/>
      <c r="K16" s="27">
        <f>IF($B16="","",IF($D16="Compra",-(N(H16)+N(G16)),IF($D16="Venta",N(H16)-N(G16),0)))</f>
        <v>-120.00019901</v>
      </c>
      <c r="L16" s="46">
        <f>IF($B16="","",$B16)</f>
        <v>45752.0</v>
      </c>
    </row>
    <row r="17" spans="2:12" ht="18" customHeight="1">
      <c r="B17" s="15">
        <v>45752</v>
      </c>
      <c r="C17" s="7" t="s">
        <v>33</v>
      </c>
      <c r="D17" s="33" t="s">
        <v>6</v>
      </c>
      <c r="E17" s="44">
        <v>4.9493</v>
      </c>
      <c r="F17" s="37">
        <v>8.081899999999999</v>
      </c>
      <c r="G17" s="45">
        <v>0</v>
      </c>
      <c r="H17" s="28">
        <f>IF(OR($E17="",$F17=""),"",$E17*$F17)</f>
        <v>39.99974767</v>
      </c>
      <c r="I17" s="45"/>
      <c r="J17" s="7"/>
      <c r="K17" s="27">
        <f>IF($B17="","",IF($D17="Compra",-(N(H17)+N(G17)),IF($D17="Venta",N(H17)-N(G17),0)))</f>
        <v>-39.99974767</v>
      </c>
      <c r="L17" s="46">
        <f>IF($B17="","",$B17)</f>
        <v>45752.0</v>
      </c>
    </row>
    <row r="18" spans="2:12" ht="18" customHeight="1">
      <c r="B18" s="15">
        <v>45752</v>
      </c>
      <c r="C18" s="7" t="s">
        <v>34</v>
      </c>
      <c r="D18" s="33" t="s">
        <v>6</v>
      </c>
      <c r="E18" s="44">
        <v>3.3723</v>
      </c>
      <c r="F18" s="37">
        <v>11.8615</v>
      </c>
      <c r="G18" s="45">
        <v>0</v>
      </c>
      <c r="H18" s="28">
        <f>IF(OR($E18="",$F18=""),"",$E18*$F18)</f>
        <v>40.00053645</v>
      </c>
      <c r="I18" s="45"/>
      <c r="J18" s="7"/>
      <c r="K18" s="27">
        <f>IF($B18="","",IF($D18="Compra",-(N(H18)+N(G18)),IF($D18="Venta",N(H18)-N(G18),0)))</f>
        <v>-40.00053645</v>
      </c>
      <c r="L18" s="46">
        <f>IF($B18="","",$B18)</f>
        <v>45752.0</v>
      </c>
    </row>
    <row r="19" spans="2:12" ht="18" customHeight="1">
      <c r="B19" s="15">
        <v>45782</v>
      </c>
      <c r="C19" s="7" t="s">
        <v>32</v>
      </c>
      <c r="D19" s="33" t="s">
        <v>6</v>
      </c>
      <c r="E19" s="44">
        <v>11.8251</v>
      </c>
      <c r="F19" s="37">
        <v>10.1479</v>
      </c>
      <c r="G19" s="45">
        <v>0</v>
      </c>
      <c r="H19" s="28">
        <f>IF(OR($E19="",$F19=""),"",$E19*$F19)</f>
        <v>119.99993229</v>
      </c>
      <c r="I19" s="45"/>
      <c r="J19" s="7"/>
      <c r="K19" s="27">
        <f>IF($B19="","",IF($D19="Compra",-(N(H19)+N(G19)),IF($D19="Venta",N(H19)-N(G19),0)))</f>
        <v>-119.99993229</v>
      </c>
      <c r="L19" s="46">
        <f>IF($B19="","",$B19)</f>
        <v>45782.0</v>
      </c>
    </row>
    <row r="20" spans="2:12" ht="18" customHeight="1">
      <c r="B20" s="15">
        <v>45782</v>
      </c>
      <c r="C20" s="7" t="s">
        <v>33</v>
      </c>
      <c r="D20" s="33" t="s">
        <v>6</v>
      </c>
      <c r="E20" s="44">
        <v>4.7919</v>
      </c>
      <c r="F20" s="37">
        <v>8.3475</v>
      </c>
      <c r="G20" s="45">
        <v>0</v>
      </c>
      <c r="H20" s="28">
        <f>IF(OR($E20="",$F20=""),"",$E20*$F20)</f>
        <v>40.00038525</v>
      </c>
      <c r="I20" s="45"/>
      <c r="J20" s="7"/>
      <c r="K20" s="27">
        <f>IF($B20="","",IF($D20="Compra",-(N(H20)+N(G20)),IF($D20="Venta",N(H20)-N(G20),0)))</f>
        <v>-40.00038525</v>
      </c>
      <c r="L20" s="46">
        <f>IF($B20="","",$B20)</f>
        <v>45782.0</v>
      </c>
    </row>
    <row r="21" spans="2:12" ht="18" customHeight="1">
      <c r="B21" s="15">
        <v>45782</v>
      </c>
      <c r="C21" s="7" t="s">
        <v>34</v>
      </c>
      <c r="D21" s="33" t="s">
        <v>6</v>
      </c>
      <c r="E21" s="44">
        <v>3.363</v>
      </c>
      <c r="F21" s="37">
        <v>11.894</v>
      </c>
      <c r="G21" s="45">
        <v>0</v>
      </c>
      <c r="H21" s="28">
        <f>IF(OR($E21="",$F21=""),"",$E21*$F21)</f>
        <v>39.999522</v>
      </c>
      <c r="I21" s="45"/>
      <c r="J21" s="7"/>
      <c r="K21" s="27">
        <f>IF($B21="","",IF($D21="Compra",-(N(H21)+N(G21)),IF($D21="Venta",N(H21)-N(G21),0)))</f>
        <v>-39.999522</v>
      </c>
      <c r="L21" s="46">
        <f>IF($B21="","",$B21)</f>
        <v>45782.0</v>
      </c>
    </row>
    <row r="22" spans="2:12" ht="18" customHeight="1">
      <c r="B22" s="15">
        <v>45813</v>
      </c>
      <c r="C22" s="7" t="s">
        <v>32</v>
      </c>
      <c r="D22" s="33" t="s">
        <v>6</v>
      </c>
      <c r="E22" s="44">
        <v>11.455</v>
      </c>
      <c r="F22" s="37">
        <v>10.4758</v>
      </c>
      <c r="G22" s="45">
        <v>0</v>
      </c>
      <c r="H22" s="28">
        <f>IF(OR($E22="",$F22=""),"",$E22*$F22)</f>
        <v>120.000289</v>
      </c>
      <c r="I22" s="45"/>
      <c r="J22" s="7"/>
      <c r="K22" s="27">
        <f>IF($B22="","",IF($D22="Compra",-(N(H22)+N(G22)),IF($D22="Venta",N(H22)-N(G22),0)))</f>
        <v>-120.000289</v>
      </c>
      <c r="L22" s="46">
        <f>IF($B22="","",$B22)</f>
        <v>45813.0</v>
      </c>
    </row>
    <row r="23" spans="2:12" ht="18" customHeight="1">
      <c r="B23" s="15">
        <v>45813</v>
      </c>
      <c r="C23" s="7" t="s">
        <v>33</v>
      </c>
      <c r="D23" s="33" t="s">
        <v>6</v>
      </c>
      <c r="E23" s="44">
        <v>4.8957</v>
      </c>
      <c r="F23" s="37">
        <v>8.170500000000001</v>
      </c>
      <c r="G23" s="45">
        <v>0</v>
      </c>
      <c r="H23" s="28">
        <f>IF(OR($E23="",$F23=""),"",$E23*$F23)</f>
        <v>40.00031685</v>
      </c>
      <c r="I23" s="45"/>
      <c r="J23" s="7"/>
      <c r="K23" s="27">
        <f>IF($B23="","",IF($D23="Compra",-(N(H23)+N(G23)),IF($D23="Venta",N(H23)-N(G23),0)))</f>
        <v>-40.00031685</v>
      </c>
      <c r="L23" s="46">
        <f>IF($B23="","",$B23)</f>
        <v>45813.0</v>
      </c>
    </row>
    <row r="24" spans="2:12" ht="18" customHeight="1">
      <c r="B24" s="15">
        <v>45813</v>
      </c>
      <c r="C24" s="7" t="s">
        <v>34</v>
      </c>
      <c r="D24" s="33" t="s">
        <v>6</v>
      </c>
      <c r="E24" s="44">
        <v>3.3389</v>
      </c>
      <c r="F24" s="37">
        <v>11.98</v>
      </c>
      <c r="G24" s="45">
        <v>0</v>
      </c>
      <c r="H24" s="28">
        <f>IF(OR($E24="",$F24=""),"",$E24*$F24)</f>
        <v>40.000022</v>
      </c>
      <c r="I24" s="45"/>
      <c r="J24" s="7"/>
      <c r="K24" s="27">
        <f>IF($B24="","",IF($D24="Compra",-(N(H24)+N(G24)),IF($D24="Venta",N(H24)-N(G24),0)))</f>
        <v>-40.000022</v>
      </c>
      <c r="L24" s="46">
        <f>IF($B24="","",$B24)</f>
        <v>45813.0</v>
      </c>
    </row>
    <row r="25" spans="2:12" ht="18" customHeight="1">
      <c r="B25" s="15">
        <v>45843</v>
      </c>
      <c r="C25" s="7" t="s">
        <v>32</v>
      </c>
      <c r="D25" s="33" t="s">
        <v>6</v>
      </c>
      <c r="E25" s="44">
        <v>11.5624</v>
      </c>
      <c r="F25" s="37">
        <v>10.3785</v>
      </c>
      <c r="G25" s="45">
        <v>0</v>
      </c>
      <c r="H25" s="28">
        <f>IF(OR($E25="",$F25=""),"",$E25*$F25)</f>
        <v>120.00036840000001</v>
      </c>
      <c r="I25" s="45"/>
      <c r="J25" s="7"/>
      <c r="K25" s="27">
        <f>IF($B25="","",IF($D25="Compra",-(N(H25)+N(G25)),IF($D25="Venta",N(H25)-N(G25),0)))</f>
        <v>-120.00036840000001</v>
      </c>
      <c r="L25" s="46">
        <f>IF($B25="","",$B25)</f>
        <v>45843.0</v>
      </c>
    </row>
    <row r="26" spans="2:12" ht="18" customHeight="1">
      <c r="B26" s="15">
        <v>45843</v>
      </c>
      <c r="C26" s="7" t="s">
        <v>33</v>
      </c>
      <c r="D26" s="33" t="s">
        <v>6</v>
      </c>
      <c r="E26" s="44">
        <v>4.98</v>
      </c>
      <c r="F26" s="37">
        <v>8.0321</v>
      </c>
      <c r="G26" s="45">
        <v>0</v>
      </c>
      <c r="H26" s="28">
        <f>IF(OR($E26="",$F26=""),"",$E26*$F26)</f>
        <v>39.999858</v>
      </c>
      <c r="I26" s="45"/>
      <c r="J26" s="7"/>
      <c r="K26" s="27">
        <f>IF($B26="","",IF($D26="Compra",-(N(H26)+N(G26)),IF($D26="Venta",N(H26)-N(G26),0)))</f>
        <v>-39.999858</v>
      </c>
      <c r="L26" s="46">
        <f>IF($B26="","",$B26)</f>
        <v>45843.0</v>
      </c>
    </row>
    <row r="27" spans="2:12" ht="18" customHeight="1">
      <c r="B27" s="15">
        <v>45843</v>
      </c>
      <c r="C27" s="7" t="s">
        <v>34</v>
      </c>
      <c r="D27" s="33" t="s">
        <v>6</v>
      </c>
      <c r="E27" s="44">
        <v>3.3441</v>
      </c>
      <c r="F27" s="37">
        <v>11.9613</v>
      </c>
      <c r="G27" s="45">
        <v>0</v>
      </c>
      <c r="H27" s="28">
        <f>IF(OR($E27="",$F27=""),"",$E27*$F27)</f>
        <v>39.99978333</v>
      </c>
      <c r="I27" s="45"/>
      <c r="J27" s="7"/>
      <c r="K27" s="27">
        <f>IF($B27="","",IF($D27="Compra",-(N(H27)+N(G27)),IF($D27="Venta",N(H27)-N(G27),0)))</f>
        <v>-39.99978333</v>
      </c>
      <c r="L27" s="46">
        <f>IF($B27="","",$B27)</f>
        <v>45843.0</v>
      </c>
    </row>
    <row r="28" spans="2:12" ht="18" customHeight="1">
      <c r="B28" s="15">
        <v>45874</v>
      </c>
      <c r="C28" s="7" t="s">
        <v>32</v>
      </c>
      <c r="D28" s="33" t="s">
        <v>6</v>
      </c>
      <c r="E28" s="44">
        <v>11.6494</v>
      </c>
      <c r="F28" s="37">
        <v>10.301</v>
      </c>
      <c r="G28" s="45">
        <v>0</v>
      </c>
      <c r="H28" s="28">
        <f>IF(OR($E28="",$F28=""),"",$E28*$F28)</f>
        <v>120.0004694</v>
      </c>
      <c r="I28" s="45"/>
      <c r="J28" s="7"/>
      <c r="K28" s="27">
        <f>IF($B28="","",IF($D28="Compra",-(N(H28)+N(G28)),IF($D28="Venta",N(H28)-N(G28),0)))</f>
        <v>-120.0004694</v>
      </c>
      <c r="L28" s="46">
        <f>IF($B28="","",$B28)</f>
        <v>45874.0</v>
      </c>
    </row>
    <row r="29" spans="2:12" ht="18" customHeight="1">
      <c r="B29" s="15">
        <v>45874</v>
      </c>
      <c r="C29" s="7" t="s">
        <v>33</v>
      </c>
      <c r="D29" s="33" t="s">
        <v>6</v>
      </c>
      <c r="E29" s="44">
        <v>4.9264</v>
      </c>
      <c r="F29" s="37">
        <v>8.1196</v>
      </c>
      <c r="G29" s="45">
        <v>0</v>
      </c>
      <c r="H29" s="28">
        <f>IF(OR($E29="",$F29=""),"",$E29*$F29)</f>
        <v>40.00039744</v>
      </c>
      <c r="I29" s="45"/>
      <c r="J29" s="7"/>
      <c r="K29" s="27">
        <f>IF($B29="","",IF($D29="Compra",-(N(H29)+N(G29)),IF($D29="Venta",N(H29)-N(G29),0)))</f>
        <v>-40.00039744</v>
      </c>
      <c r="L29" s="46">
        <f>IF($B29="","",$B29)</f>
        <v>45874.0</v>
      </c>
    </row>
    <row r="30" spans="2:12" ht="18" customHeight="1">
      <c r="B30" s="15">
        <v>45874</v>
      </c>
      <c r="C30" s="7" t="s">
        <v>34</v>
      </c>
      <c r="D30" s="33" t="s">
        <v>6</v>
      </c>
      <c r="E30" s="44">
        <v>3.3317</v>
      </c>
      <c r="F30" s="37">
        <v>12.0058</v>
      </c>
      <c r="G30" s="45">
        <v>0</v>
      </c>
      <c r="H30" s="28">
        <f>IF(OR($E30="",$F30=""),"",$E30*$F30)</f>
        <v>39.99972386</v>
      </c>
      <c r="I30" s="45"/>
      <c r="J30" s="7"/>
      <c r="K30" s="27">
        <f>IF($B30="","",IF($D30="Compra",-(N(H30)+N(G30)),IF($D30="Venta",N(H30)-N(G30),0)))</f>
        <v>-39.99972386</v>
      </c>
      <c r="L30" s="46">
        <f>IF($B30="","",$B30)</f>
        <v>45874.0</v>
      </c>
    </row>
    <row r="31" spans="2:12" ht="18" customHeight="1">
      <c r="B31" s="15">
        <v>45905</v>
      </c>
      <c r="C31" s="7" t="s">
        <v>32</v>
      </c>
      <c r="D31" s="33" t="s">
        <v>6</v>
      </c>
      <c r="E31" s="44">
        <v>11.5238</v>
      </c>
      <c r="F31" s="37">
        <v>10.4132</v>
      </c>
      <c r="G31" s="45">
        <v>0</v>
      </c>
      <c r="H31" s="28">
        <f>IF(OR($E31="",$F31=""),"",$E31*$F31)</f>
        <v>119.99963416</v>
      </c>
      <c r="I31" s="45"/>
      <c r="J31" s="7"/>
      <c r="K31" s="27">
        <f>IF($B31="","",IF($D31="Compra",-(N(H31)+N(G31)),IF($D31="Venta",N(H31)-N(G31),0)))</f>
        <v>-119.99963416</v>
      </c>
      <c r="L31" s="46">
        <f>IF($B31="","",$B31)</f>
        <v>45905.0</v>
      </c>
    </row>
    <row r="32" spans="2:12" ht="18" customHeight="1">
      <c r="B32" s="15">
        <v>45905</v>
      </c>
      <c r="C32" s="7" t="s">
        <v>33</v>
      </c>
      <c r="D32" s="33" t="s">
        <v>6</v>
      </c>
      <c r="E32" s="44">
        <v>5.028</v>
      </c>
      <c r="F32" s="37">
        <v>7.9554</v>
      </c>
      <c r="G32" s="45">
        <v>0</v>
      </c>
      <c r="H32" s="28">
        <f>IF(OR($E32="",$F32=""),"",$E32*$F32)</f>
        <v>39.9997512</v>
      </c>
      <c r="I32" s="45"/>
      <c r="J32" s="7"/>
      <c r="K32" s="27">
        <f>IF($B32="","",IF($D32="Compra",-(N(H32)+N(G32)),IF($D32="Venta",N(H32)-N(G32),0)))</f>
        <v>-39.9997512</v>
      </c>
      <c r="L32" s="46">
        <f>IF($B32="","",$B32)</f>
        <v>45905.0</v>
      </c>
    </row>
    <row r="33" spans="2:12" ht="18" customHeight="1">
      <c r="B33" s="15">
        <v>45905</v>
      </c>
      <c r="C33" s="7" t="s">
        <v>34</v>
      </c>
      <c r="D33" s="33" t="s">
        <v>6</v>
      </c>
      <c r="E33" s="44">
        <v>3.3503</v>
      </c>
      <c r="F33" s="37">
        <v>11.9392</v>
      </c>
      <c r="G33" s="45">
        <v>0</v>
      </c>
      <c r="H33" s="28">
        <f>IF(OR($E33="",$F33=""),"",$E33*$F33)</f>
        <v>39.99990176</v>
      </c>
      <c r="I33" s="45"/>
      <c r="J33" s="7"/>
      <c r="K33" s="27">
        <f>IF($B33="","",IF($D33="Compra",-(N(H33)+N(G33)),IF($D33="Venta",N(H33)-N(G33),0)))</f>
        <v>-39.99990176</v>
      </c>
      <c r="L33" s="46">
        <f>IF($B33="","",$B33)</f>
        <v>45905.0</v>
      </c>
    </row>
    <row r="34" spans="2:12" ht="18" customHeight="1">
      <c r="B34" s="15">
        <v>45935</v>
      </c>
      <c r="C34" s="7" t="s">
        <v>32</v>
      </c>
      <c r="D34" s="33" t="s">
        <v>6</v>
      </c>
      <c r="E34" s="44">
        <v>11.3255</v>
      </c>
      <c r="F34" s="37">
        <v>10.5956</v>
      </c>
      <c r="G34" s="45">
        <v>0</v>
      </c>
      <c r="H34" s="28">
        <f>IF(OR($E34="",$F34=""),"",$E34*$F34)</f>
        <v>120.0004678</v>
      </c>
      <c r="I34" s="45"/>
      <c r="J34" s="7"/>
      <c r="K34" s="27">
        <f>IF($B34="","",IF($D34="Compra",-(N(H34)+N(G34)),IF($D34="Venta",N(H34)-N(G34),0)))</f>
        <v>-120.0004678</v>
      </c>
      <c r="L34" s="46">
        <f>IF($B34="","",$B34)</f>
        <v>45935.0</v>
      </c>
    </row>
    <row r="35" spans="2:12" ht="18" customHeight="1">
      <c r="B35" s="15">
        <v>45935</v>
      </c>
      <c r="C35" s="7" t="s">
        <v>33</v>
      </c>
      <c r="D35" s="33" t="s">
        <v>6</v>
      </c>
      <c r="E35" s="44">
        <v>5.0198</v>
      </c>
      <c r="F35" s="37">
        <v>7.9685</v>
      </c>
      <c r="G35" s="45">
        <v>0</v>
      </c>
      <c r="H35" s="28">
        <f>IF(OR($E35="",$F35=""),"",$E35*$F35)</f>
        <v>40.000276299999996</v>
      </c>
      <c r="I35" s="45"/>
      <c r="J35" s="7"/>
      <c r="K35" s="27">
        <f>IF($B35="","",IF($D35="Compra",-(N(H35)+N(G35)),IF($D35="Venta",N(H35)-N(G35),0)))</f>
        <v>-40.000276299999996</v>
      </c>
      <c r="L35" s="46">
        <f>IF($B35="","",$B35)</f>
        <v>45935.0</v>
      </c>
    </row>
    <row r="36" spans="2:12" ht="18" customHeight="1">
      <c r="B36" s="15">
        <v>45935</v>
      </c>
      <c r="C36" s="7" t="s">
        <v>34</v>
      </c>
      <c r="D36" s="33" t="s">
        <v>6</v>
      </c>
      <c r="E36" s="44">
        <v>3.3553</v>
      </c>
      <c r="F36" s="37">
        <v>11.9216</v>
      </c>
      <c r="G36" s="45">
        <v>0</v>
      </c>
      <c r="H36" s="28">
        <f>IF(OR($E36="",$F36=""),"",$E36*$F36)</f>
        <v>40.00054448</v>
      </c>
      <c r="I36" s="45"/>
      <c r="J36" s="7"/>
      <c r="K36" s="27">
        <f>IF($B36="","",IF($D36="Compra",-(N(H36)+N(G36)),IF($D36="Venta",N(H36)-N(G36),0)))</f>
        <v>-40.00054448</v>
      </c>
      <c r="L36" s="46">
        <f>IF($B36="","",$B36)</f>
        <v>45935.0</v>
      </c>
    </row>
    <row r="37" spans="2:12" ht="18" customHeight="1">
      <c r="B37" s="15">
        <v>45966</v>
      </c>
      <c r="C37" s="7" t="s">
        <v>32</v>
      </c>
      <c r="D37" s="33" t="s">
        <v>6</v>
      </c>
      <c r="E37" s="44">
        <v>11.2561</v>
      </c>
      <c r="F37" s="37">
        <v>10.6609</v>
      </c>
      <c r="G37" s="45">
        <v>0</v>
      </c>
      <c r="H37" s="28">
        <f>IF(OR($E37="",$F37=""),"",$E37*$F37)</f>
        <v>120.00015649</v>
      </c>
      <c r="I37" s="45"/>
      <c r="J37" s="7"/>
      <c r="K37" s="27">
        <f>IF($B37="","",IF($D37="Compra",-(N(H37)+N(G37)),IF($D37="Venta",N(H37)-N(G37),0)))</f>
        <v>-120.00015649</v>
      </c>
      <c r="L37" s="46">
        <f>IF($B37="","",$B37)</f>
        <v>45966.0</v>
      </c>
    </row>
    <row r="38" spans="2:12" ht="18" customHeight="1">
      <c r="B38" s="15">
        <v>45966</v>
      </c>
      <c r="C38" s="7" t="s">
        <v>33</v>
      </c>
      <c r="D38" s="33" t="s">
        <v>6</v>
      </c>
      <c r="E38" s="44">
        <v>5.0501</v>
      </c>
      <c r="F38" s="37">
        <v>7.9206</v>
      </c>
      <c r="G38" s="45">
        <v>0</v>
      </c>
      <c r="H38" s="28">
        <f>IF(OR($E38="",$F38=""),"",$E38*$F38)</f>
        <v>39.99982206</v>
      </c>
      <c r="I38" s="45"/>
      <c r="J38" s="7"/>
      <c r="K38" s="27">
        <f>IF($B38="","",IF($D38="Compra",-(N(H38)+N(G38)),IF($D38="Venta",N(H38)-N(G38),0)))</f>
        <v>-39.99982206</v>
      </c>
      <c r="L38" s="46">
        <f>IF($B38="","",$B38)</f>
        <v>45966.0</v>
      </c>
    </row>
    <row r="39" spans="2:12" ht="18" customHeight="1">
      <c r="B39" s="15">
        <v>45966</v>
      </c>
      <c r="C39" s="7" t="s">
        <v>34</v>
      </c>
      <c r="D39" s="33" t="s">
        <v>6</v>
      </c>
      <c r="E39" s="44">
        <v>3.3346</v>
      </c>
      <c r="F39" s="37">
        <v>11.9956</v>
      </c>
      <c r="G39" s="45">
        <v>0</v>
      </c>
      <c r="H39" s="28">
        <f>IF(OR($E39="",$F39=""),"",$E39*$F39)</f>
        <v>40.00052776</v>
      </c>
      <c r="I39" s="45"/>
      <c r="J39" s="7"/>
      <c r="K39" s="27">
        <f>IF($B39="","",IF($D39="Compra",-(N(H39)+N(G39)),IF($D39="Venta",N(H39)-N(G39),0)))</f>
        <v>-40.00052776</v>
      </c>
      <c r="L39" s="46">
        <f>IF($B39="","",$B39)</f>
        <v>45966.0</v>
      </c>
    </row>
    <row r="40" spans="2:12" ht="18" customHeight="1">
      <c r="B40" s="15">
        <v>45996</v>
      </c>
      <c r="C40" s="7" t="s">
        <v>32</v>
      </c>
      <c r="D40" s="33" t="s">
        <v>6</v>
      </c>
      <c r="E40" s="44">
        <v>11.3047</v>
      </c>
      <c r="F40" s="37">
        <v>10.6151</v>
      </c>
      <c r="G40" s="45">
        <v>0</v>
      </c>
      <c r="H40" s="28">
        <f>IF(OR($E40="",$F40=""),"",$E40*$F40)</f>
        <v>120.00052097000001</v>
      </c>
      <c r="I40" s="45"/>
      <c r="J40" s="7"/>
      <c r="K40" s="27">
        <f>IF($B40="","",IF($D40="Compra",-(N(H40)+N(G40)),IF($D40="Venta",N(H40)-N(G40),0)))</f>
        <v>-120.00052097000001</v>
      </c>
      <c r="L40" s="46">
        <f>IF($B40="","",$B40)</f>
        <v>45996.0</v>
      </c>
    </row>
    <row r="41" spans="2:12" ht="18" customHeight="1">
      <c r="B41" s="15">
        <v>45996</v>
      </c>
      <c r="C41" s="7" t="s">
        <v>33</v>
      </c>
      <c r="D41" s="33" t="s">
        <v>6</v>
      </c>
      <c r="E41" s="44">
        <v>4.9978</v>
      </c>
      <c r="F41" s="37">
        <v>8.003500000000001</v>
      </c>
      <c r="G41" s="45">
        <v>0</v>
      </c>
      <c r="H41" s="28">
        <f>IF(OR($E41="",$F41=""),"",$E41*$F41)</f>
        <v>39.9998923</v>
      </c>
      <c r="I41" s="45"/>
      <c r="J41" s="7"/>
      <c r="K41" s="27">
        <f>IF($B41="","",IF($D41="Compra",-(N(H41)+N(G41)),IF($D41="Venta",N(H41)-N(G41),0)))</f>
        <v>-39.9998923</v>
      </c>
      <c r="L41" s="46">
        <f>IF($B41="","",$B41)</f>
        <v>45996.0</v>
      </c>
    </row>
    <row r="42" spans="2:12" ht="18" customHeight="1">
      <c r="B42" s="15">
        <v>45996</v>
      </c>
      <c r="C42" s="7" t="s">
        <v>34</v>
      </c>
      <c r="D42" s="33" t="s">
        <v>6</v>
      </c>
      <c r="E42" s="44">
        <v>3.3282</v>
      </c>
      <c r="F42" s="37">
        <v>12.0185</v>
      </c>
      <c r="G42" s="45">
        <v>0</v>
      </c>
      <c r="H42" s="28">
        <f>IF(OR($E42="",$F42=""),"",$E42*$F42)</f>
        <v>39.999971699999996</v>
      </c>
      <c r="I42" s="45"/>
      <c r="J42" s="7"/>
      <c r="K42" s="27">
        <f>IF($B42="","",IF($D42="Compra",-(N(H42)+N(G42)),IF($D42="Venta",N(H42)-N(G42),0)))</f>
        <v>-39.999971699999996</v>
      </c>
      <c r="L42" s="46">
        <f>IF($B42="","",$B42)</f>
        <v>45996.0</v>
      </c>
    </row>
    <row r="43" spans="2:12" ht="18" customHeight="1">
      <c r="B43" s="15">
        <v>46027</v>
      </c>
      <c r="C43" s="7" t="s">
        <v>32</v>
      </c>
      <c r="D43" s="33" t="s">
        <v>6</v>
      </c>
      <c r="E43" s="44">
        <v>11.0833</v>
      </c>
      <c r="F43" s="37">
        <v>10.8271</v>
      </c>
      <c r="G43" s="45">
        <v>0</v>
      </c>
      <c r="H43" s="28">
        <f>IF(OR($E43="",$F43=""),"",$E43*$F43)</f>
        <v>119.99999743</v>
      </c>
      <c r="I43" s="45"/>
      <c r="J43" s="7"/>
      <c r="K43" s="27">
        <f>IF($B43="","",IF($D43="Compra",-(N(H43)+N(G43)),IF($D43="Venta",N(H43)-N(G43),0)))</f>
        <v>-119.99999743</v>
      </c>
      <c r="L43" s="46">
        <f>IF($B43="","",$B43)</f>
        <v>46027.0</v>
      </c>
    </row>
    <row r="44" spans="2:12" ht="18" customHeight="1">
      <c r="B44" s="15">
        <v>46027</v>
      </c>
      <c r="C44" s="7" t="s">
        <v>33</v>
      </c>
      <c r="D44" s="33" t="s">
        <v>6</v>
      </c>
      <c r="E44" s="44">
        <v>5.0316</v>
      </c>
      <c r="F44" s="37">
        <v>7.9497</v>
      </c>
      <c r="G44" s="45">
        <v>0</v>
      </c>
      <c r="H44" s="28">
        <f>IF(OR($E44="",$F44=""),"",$E44*$F44)</f>
        <v>39.99971052</v>
      </c>
      <c r="I44" s="45"/>
      <c r="J44" s="7"/>
      <c r="K44" s="27">
        <f>IF($B44="","",IF($D44="Compra",-(N(H44)+N(G44)),IF($D44="Venta",N(H44)-N(G44),0)))</f>
        <v>-39.99971052</v>
      </c>
      <c r="L44" s="46">
        <f>IF($B44="","",$B44)</f>
        <v>46027.0</v>
      </c>
    </row>
    <row r="45" spans="2:12" ht="18" customHeight="1">
      <c r="B45" s="15">
        <v>46027</v>
      </c>
      <c r="C45" s="7" t="s">
        <v>34</v>
      </c>
      <c r="D45" s="33" t="s">
        <v>6</v>
      </c>
      <c r="E45" s="44">
        <v>3.2979</v>
      </c>
      <c r="F45" s="37">
        <v>12.1288</v>
      </c>
      <c r="G45" s="45">
        <v>0</v>
      </c>
      <c r="H45" s="28">
        <f>IF(OR($E45="",$F45=""),"",$E45*$F45)</f>
        <v>39.99956952</v>
      </c>
      <c r="I45" s="45"/>
      <c r="J45" s="7"/>
      <c r="K45" s="27">
        <f>IF($B45="","",IF($D45="Compra",-(N(H45)+N(G45)),IF($D45="Venta",N(H45)-N(G45),0)))</f>
        <v>-39.99956952</v>
      </c>
      <c r="L45" s="46">
        <f>IF($B45="","",$B45)</f>
        <v>46027.0</v>
      </c>
    </row>
    <row r="46" spans="2:12" ht="18" customHeight="1">
      <c r="B46" s="15">
        <v>46058</v>
      </c>
      <c r="C46" s="7" t="s">
        <v>32</v>
      </c>
      <c r="D46" s="33" t="s">
        <v>6</v>
      </c>
      <c r="E46" s="44">
        <v>11.0347</v>
      </c>
      <c r="F46" s="37">
        <v>10.8748</v>
      </c>
      <c r="G46" s="45">
        <v>0</v>
      </c>
      <c r="H46" s="28">
        <f>IF(OR($E46="",$F46=""),"",$E46*$F46)</f>
        <v>120.00015556000001</v>
      </c>
      <c r="I46" s="45"/>
      <c r="J46" s="7"/>
      <c r="K46" s="27">
        <f>IF($B46="","",IF($D46="Compra",-(N(H46)+N(G46)),IF($D46="Venta",N(H46)-N(G46),0)))</f>
        <v>-120.00015556000001</v>
      </c>
      <c r="L46" s="46">
        <f>IF($B46="","",$B46)</f>
        <v>46058.0</v>
      </c>
    </row>
    <row r="47" spans="2:12" ht="18" customHeight="1">
      <c r="B47" s="15">
        <v>46058</v>
      </c>
      <c r="C47" s="7" t="s">
        <v>33</v>
      </c>
      <c r="D47" s="33" t="s">
        <v>6</v>
      </c>
      <c r="E47" s="44">
        <v>4.9261</v>
      </c>
      <c r="F47" s="37">
        <v>8.119999999999999</v>
      </c>
      <c r="G47" s="45">
        <v>0</v>
      </c>
      <c r="H47" s="28">
        <f>IF(OR($E47="",$F47=""),"",$E47*$F47)</f>
        <v>39.999931999999994</v>
      </c>
      <c r="I47" s="45"/>
      <c r="J47" s="7"/>
      <c r="K47" s="27">
        <f>IF($B47="","",IF($D47="Compra",-(N(H47)+N(G47)),IF($D47="Venta",N(H47)-N(G47),0)))</f>
        <v>-39.999931999999994</v>
      </c>
      <c r="L47" s="46">
        <f>IF($B47="","",$B47)</f>
        <v>46058.0</v>
      </c>
    </row>
    <row r="48" spans="2:12" ht="18" customHeight="1">
      <c r="B48" s="15">
        <v>46058</v>
      </c>
      <c r="C48" s="7" t="s">
        <v>34</v>
      </c>
      <c r="D48" s="33" t="s">
        <v>6</v>
      </c>
      <c r="E48" s="44">
        <v>3.3114</v>
      </c>
      <c r="F48" s="37">
        <v>12.0795</v>
      </c>
      <c r="G48" s="45">
        <v>0</v>
      </c>
      <c r="H48" s="28">
        <f>IF(OR($E48="",$F48=""),"",$E48*$F48)</f>
        <v>40.0000563</v>
      </c>
      <c r="I48" s="45"/>
      <c r="J48" s="7"/>
      <c r="K48" s="27">
        <f>IF($B48="","",IF($D48="Compra",-(N(H48)+N(G48)),IF($D48="Venta",N(H48)-N(G48),0)))</f>
        <v>-40.0000563</v>
      </c>
      <c r="L48" s="46">
        <f>IF($B48="","",$B48)</f>
        <v>46058.0</v>
      </c>
    </row>
    <row r="49" spans="2:12" ht="18" customHeight="1">
      <c r="B49" s="15">
        <v>46086</v>
      </c>
      <c r="C49" s="7" t="s">
        <v>32</v>
      </c>
      <c r="D49" s="33" t="s">
        <v>6</v>
      </c>
      <c r="E49" s="44">
        <v>11.1975</v>
      </c>
      <c r="F49" s="37">
        <v>10.7167</v>
      </c>
      <c r="G49" s="45">
        <v>0</v>
      </c>
      <c r="H49" s="28">
        <f>IF(OR($E49="",$F49=""),"",$E49*$F49)</f>
        <v>120.00024825</v>
      </c>
      <c r="I49" s="45"/>
      <c r="J49" s="7"/>
      <c r="K49" s="27">
        <f>IF($B49="","",IF($D49="Compra",-(N(H49)+N(G49)),IF($D49="Venta",N(H49)-N(G49),0)))</f>
        <v>-120.00024825</v>
      </c>
      <c r="L49" s="46">
        <f>IF($B49="","",$B49)</f>
        <v>46086.0</v>
      </c>
    </row>
    <row r="50" spans="2:12" ht="18" customHeight="1">
      <c r="B50" s="15">
        <v>46086</v>
      </c>
      <c r="C50" s="7" t="s">
        <v>33</v>
      </c>
      <c r="D50" s="33" t="s">
        <v>6</v>
      </c>
      <c r="E50" s="44">
        <v>4.8481</v>
      </c>
      <c r="F50" s="37">
        <v>8.2507</v>
      </c>
      <c r="G50" s="45">
        <v>0</v>
      </c>
      <c r="H50" s="28">
        <f>IF(OR($E50="",$F50=""),"",$E50*$F50)</f>
        <v>40.000218669999995</v>
      </c>
      <c r="I50" s="45"/>
      <c r="J50" s="7"/>
      <c r="K50" s="27">
        <f>IF($B50="","",IF($D50="Compra",-(N(H50)+N(G50)),IF($D50="Venta",N(H50)-N(G50),0)))</f>
        <v>-40.000218669999995</v>
      </c>
      <c r="L50" s="46">
        <f>IF($B50="","",$B50)</f>
        <v>46086.0</v>
      </c>
    </row>
    <row r="51" spans="2:12" ht="18" customHeight="1">
      <c r="B51" s="15">
        <v>46086</v>
      </c>
      <c r="C51" s="7" t="s">
        <v>34</v>
      </c>
      <c r="D51" s="33" t="s">
        <v>6</v>
      </c>
      <c r="E51" s="44">
        <v>3.2925</v>
      </c>
      <c r="F51" s="37">
        <v>12.1488</v>
      </c>
      <c r="G51" s="45">
        <v>0</v>
      </c>
      <c r="H51" s="28">
        <f>IF(OR($E51="",$F51=""),"",$E51*$F51)</f>
        <v>39.999924</v>
      </c>
      <c r="I51" s="45"/>
      <c r="J51" s="7"/>
      <c r="K51" s="27">
        <f>IF($B51="","",IF($D51="Compra",-(N(H51)+N(G51)),IF($D51="Venta",N(H51)-N(G51),0)))</f>
        <v>-39.999924</v>
      </c>
      <c r="L51" s="46">
        <f>IF($B51="","",$B51)</f>
        <v>46086.0</v>
      </c>
    </row>
    <row r="52" spans="2:12" ht="18" customHeight="1">
      <c r="B52" s="15">
        <v>46101</v>
      </c>
      <c r="C52" s="7" t="s">
        <v>30</v>
      </c>
      <c r="D52" s="33" t="s">
        <v>7</v>
      </c>
      <c r="E52" s="44">
        <v>2</v>
      </c>
      <c r="F52" s="37">
        <v>103.669</v>
      </c>
      <c r="G52" s="45">
        <v>0</v>
      </c>
      <c r="H52" s="28">
        <f>IF(OR($E52="",$F52=""),"",$E52*$F52)</f>
        <v>207.338</v>
      </c>
      <c r="I52" s="45"/>
      <c r="J52" s="7" t="s">
        <v>35</v>
      </c>
      <c r="K52" s="27">
        <f>IF($B52="","",IF($D52="Compra",-(N(H52)+N(G52)),IF($D52="Venta",N(H52)-N(G52),0)))</f>
        <v>207.338</v>
      </c>
      <c r="L52" s="46">
        <f>IF($B52="","",$B52)</f>
        <v>46101.0</v>
      </c>
    </row>
    <row r="53" spans="2:12" ht="18" customHeight="1">
      <c r="B53" s="15">
        <v>46117</v>
      </c>
      <c r="C53" s="7" t="s">
        <v>32</v>
      </c>
      <c r="D53" s="33" t="s">
        <v>6</v>
      </c>
      <c r="E53" s="44">
        <v>10.9003</v>
      </c>
      <c r="F53" s="37">
        <v>11.0089</v>
      </c>
      <c r="G53" s="45">
        <v>0</v>
      </c>
      <c r="H53" s="28">
        <f>IF(OR($E53="",$F53=""),"",$E53*$F53)</f>
        <v>120.00031267</v>
      </c>
      <c r="I53" s="45"/>
      <c r="J53" s="7"/>
      <c r="K53" s="27">
        <f>IF($B53="","",IF($D53="Compra",-(N(H53)+N(G53)),IF($D53="Venta",N(H53)-N(G53),0)))</f>
        <v>-120.00031267</v>
      </c>
      <c r="L53" s="46">
        <f>IF($B53="","",$B53)</f>
        <v>46117.0</v>
      </c>
    </row>
    <row r="54" spans="2:12" ht="18" customHeight="1">
      <c r="B54" s="15">
        <v>46117</v>
      </c>
      <c r="C54" s="7" t="s">
        <v>33</v>
      </c>
      <c r="D54" s="33" t="s">
        <v>6</v>
      </c>
      <c r="E54" s="44">
        <v>4.8733</v>
      </c>
      <c r="F54" s="37">
        <v>8.208</v>
      </c>
      <c r="G54" s="45">
        <v>0</v>
      </c>
      <c r="H54" s="28">
        <f>IF(OR($E54="",$F54=""),"",$E54*$F54)</f>
        <v>40.0000464</v>
      </c>
      <c r="I54" s="45"/>
      <c r="J54" s="7"/>
      <c r="K54" s="27">
        <f>IF($B54="","",IF($D54="Compra",-(N(H54)+N(G54)),IF($D54="Venta",N(H54)-N(G54),0)))</f>
        <v>-40.0000464</v>
      </c>
      <c r="L54" s="46">
        <f>IF($B54="","",$B54)</f>
        <v>46117.0</v>
      </c>
    </row>
    <row r="55" spans="2:12" ht="18" customHeight="1">
      <c r="B55" s="15">
        <v>46117</v>
      </c>
      <c r="C55" s="7" t="s">
        <v>34</v>
      </c>
      <c r="D55" s="33" t="s">
        <v>6</v>
      </c>
      <c r="E55" s="44">
        <v>3.2774</v>
      </c>
      <c r="F55" s="37">
        <v>12.2049</v>
      </c>
      <c r="G55" s="45">
        <v>0</v>
      </c>
      <c r="H55" s="28">
        <f>IF(OR($E55="",$F55=""),"",$E55*$F55)</f>
        <v>40.000339260000004</v>
      </c>
      <c r="I55" s="45"/>
      <c r="J55" s="7"/>
      <c r="K55" s="27">
        <f>IF($B55="","",IF($D55="Compra",-(N(H55)+N(G55)),IF($D55="Venta",N(H55)-N(G55),0)))</f>
        <v>-40.000339260000004</v>
      </c>
      <c r="L55" s="46">
        <f>IF($B55="","",$B55)</f>
        <v>46117.0</v>
      </c>
    </row>
    <row r="56" spans="2:12" ht="18" customHeight="1">
      <c r="B56" s="15">
        <v>46147</v>
      </c>
      <c r="C56" s="7" t="s">
        <v>32</v>
      </c>
      <c r="D56" s="33" t="s">
        <v>6</v>
      </c>
      <c r="E56" s="44">
        <v>10.7657</v>
      </c>
      <c r="F56" s="37">
        <v>11.1465</v>
      </c>
      <c r="G56" s="45">
        <v>0</v>
      </c>
      <c r="H56" s="28">
        <f>IF(OR($E56="",$F56=""),"",$E56*$F56)</f>
        <v>119.99987505</v>
      </c>
      <c r="I56" s="45"/>
      <c r="J56" s="7"/>
      <c r="K56" s="27">
        <f>IF($B56="","",IF($D56="Compra",-(N(H56)+N(G56)),IF($D56="Venta",N(H56)-N(G56),0)))</f>
        <v>-119.99987505</v>
      </c>
      <c r="L56" s="46">
        <f>IF($B56="","",$B56)</f>
        <v>46147.0</v>
      </c>
    </row>
    <row r="57" spans="2:12" ht="18" customHeight="1">
      <c r="B57" s="15">
        <v>46147</v>
      </c>
      <c r="C57" s="7" t="s">
        <v>33</v>
      </c>
      <c r="D57" s="33" t="s">
        <v>6</v>
      </c>
      <c r="E57" s="44">
        <v>4.8569</v>
      </c>
      <c r="F57" s="37">
        <v>8.2357</v>
      </c>
      <c r="G57" s="45">
        <v>0</v>
      </c>
      <c r="H57" s="28">
        <f>IF(OR($E57="",$F57=""),"",$E57*$F57)</f>
        <v>39.99997133</v>
      </c>
      <c r="I57" s="45"/>
      <c r="J57" s="7"/>
      <c r="K57" s="27">
        <f>IF($B57="","",IF($D57="Compra",-(N(H57)+N(G57)),IF($D57="Venta",N(H57)-N(G57),0)))</f>
        <v>-39.99997133</v>
      </c>
      <c r="L57" s="46">
        <f>IF($B57="","",$B57)</f>
        <v>46147.0</v>
      </c>
    </row>
    <row r="58" spans="2:12" ht="18" customHeight="1">
      <c r="B58" s="15">
        <v>46147</v>
      </c>
      <c r="C58" s="7" t="s">
        <v>34</v>
      </c>
      <c r="D58" s="33" t="s">
        <v>6</v>
      </c>
      <c r="E58" s="44">
        <v>3.2548</v>
      </c>
      <c r="F58" s="37">
        <v>12.2896</v>
      </c>
      <c r="G58" s="45">
        <v>0</v>
      </c>
      <c r="H58" s="28">
        <f>IF(OR($E58="",$F58=""),"",$E58*$F58)</f>
        <v>40.000190079999996</v>
      </c>
      <c r="I58" s="45"/>
      <c r="J58" s="7"/>
      <c r="K58" s="27">
        <f>IF($B58="","",IF($D58="Compra",-(N(H58)+N(G58)),IF($D58="Venta",N(H58)-N(G58),0)))</f>
        <v>-40.000190079999996</v>
      </c>
      <c r="L58" s="46">
        <f>IF($B58="","",$B58)</f>
        <v>46147.0</v>
      </c>
    </row>
    <row r="59" spans="2:12" ht="18" customHeight="1">
      <c r="B59" s="15">
        <v>46178</v>
      </c>
      <c r="C59" s="7" t="s">
        <v>32</v>
      </c>
      <c r="D59" s="33" t="s">
        <v>6</v>
      </c>
      <c r="E59" s="44">
        <v>10.6887</v>
      </c>
      <c r="F59" s="37">
        <v>11.2268</v>
      </c>
      <c r="G59" s="45">
        <v>0</v>
      </c>
      <c r="H59" s="28">
        <f>IF(OR($E59="",$F59=""),"",$E59*$F59)</f>
        <v>119.99989716000002</v>
      </c>
      <c r="I59" s="45"/>
      <c r="J59" s="7"/>
      <c r="K59" s="27">
        <f>IF($B59="","",IF($D59="Compra",-(N(H59)+N(G59)),IF($D59="Venta",N(H59)-N(G59),0)))</f>
        <v>-119.99989716000002</v>
      </c>
      <c r="L59" s="46">
        <f>IF($B59="","",$B59)</f>
        <v>46178.0</v>
      </c>
    </row>
    <row r="60" spans="2:12" ht="18" customHeight="1">
      <c r="B60" s="15">
        <v>46178</v>
      </c>
      <c r="C60" s="7" t="s">
        <v>33</v>
      </c>
      <c r="D60" s="33" t="s">
        <v>6</v>
      </c>
      <c r="E60" s="44">
        <v>4.7811</v>
      </c>
      <c r="F60" s="37">
        <v>8.366199999999999</v>
      </c>
      <c r="G60" s="45">
        <v>0</v>
      </c>
      <c r="H60" s="28">
        <f>IF(OR($E60="",$F60=""),"",$E60*$F60)</f>
        <v>39.99963882</v>
      </c>
      <c r="I60" s="45"/>
      <c r="J60" s="7"/>
      <c r="K60" s="27">
        <f>IF($B60="","",IF($D60="Compra",-(N(H60)+N(G60)),IF($D60="Venta",N(H60)-N(G60),0)))</f>
        <v>-39.99963882</v>
      </c>
      <c r="L60" s="46">
        <f>IF($B60="","",$B60)</f>
        <v>46178.0</v>
      </c>
    </row>
    <row r="61" spans="2:12" ht="18" customHeight="1">
      <c r="B61" s="15">
        <v>46178</v>
      </c>
      <c r="C61" s="7" t="s">
        <v>34</v>
      </c>
      <c r="D61" s="33" t="s">
        <v>6</v>
      </c>
      <c r="E61" s="44">
        <v>3.2729</v>
      </c>
      <c r="F61" s="37">
        <v>12.2217</v>
      </c>
      <c r="G61" s="45">
        <v>0</v>
      </c>
      <c r="H61" s="28">
        <f>IF(OR($E61="",$F61=""),"",$E61*$F61)</f>
        <v>40.00040193</v>
      </c>
      <c r="I61" s="45"/>
      <c r="J61" s="7"/>
      <c r="K61" s="27">
        <f>IF($B61="","",IF($D61="Compra",-(N(H61)+N(G61)),IF($D61="Venta",N(H61)-N(G61),0)))</f>
        <v>-40.00040193</v>
      </c>
      <c r="L61" s="46">
        <f>IF($B61="","",$B61)</f>
        <v>46178.0</v>
      </c>
    </row>
    <row r="62" spans="2:12" ht="18" customHeight="1">
      <c r="B62" s="15">
        <v>46188</v>
      </c>
      <c r="C62" s="7" t="s">
        <v>33</v>
      </c>
      <c r="D62" s="33" t="s">
        <v>8</v>
      </c>
      <c r="E62" s="44">
        <v>11.6867</v>
      </c>
      <c r="F62" s="37">
        <v>8.366199999999999</v>
      </c>
      <c r="G62" s="45">
        <v>0</v>
      </c>
      <c r="H62" s="28">
        <f>IF(OR($E62="",$F62=""),"",$E62*$F62)</f>
        <v>97.77326953999999</v>
      </c>
      <c r="I62" s="45">
        <v>96.25</v>
      </c>
      <c r="J62" s="7" t="s">
        <v>36</v>
      </c>
      <c r="K62" s="27">
        <f>IF($B62="","",IF($D62="Compra",-(N(H62)+N(G62)),IF($D62="Venta",N(H62)-N(G62),0)))</f>
        <v>0</v>
      </c>
      <c r="L62" s="46">
        <f>IF($B62="","",$B62)</f>
        <v>46188.0</v>
      </c>
    </row>
    <row r="63" spans="2:12" ht="18" customHeight="1">
      <c r="B63" s="15">
        <v>46188</v>
      </c>
      <c r="C63" s="7" t="s">
        <v>34</v>
      </c>
      <c r="D63" s="33" t="s">
        <v>9</v>
      </c>
      <c r="E63" s="44">
        <v>8</v>
      </c>
      <c r="F63" s="37">
        <v>12.2217</v>
      </c>
      <c r="G63" s="45">
        <v>0</v>
      </c>
      <c r="H63" s="28">
        <f>IF(OR($E63="",$F63=""),"",$E63*$F63)</f>
        <v>97.7736</v>
      </c>
      <c r="I63" s="45"/>
      <c r="J63" s="7" t="s">
        <v>37</v>
      </c>
      <c r="K63" s="27">
        <f>IF($B63="","",IF($D63="Compra",-(N(H63)+N(G63)),IF($D63="Venta",N(H63)-N(G63),0)))</f>
        <v>0</v>
      </c>
      <c r="L63" s="46">
        <f>IF($B63="","",$B63)</f>
        <v>46188.0</v>
      </c>
    </row>
    <row r="64" spans="2:12" ht="18" customHeight="1">
      <c r="B64" s="15">
        <v>46208</v>
      </c>
      <c r="C64" s="7" t="s">
        <v>32</v>
      </c>
      <c r="D64" s="33" t="s">
        <v>6</v>
      </c>
      <c r="E64" s="44">
        <v>10.5219</v>
      </c>
      <c r="F64" s="37">
        <v>11.4048</v>
      </c>
      <c r="G64" s="45">
        <v>0</v>
      </c>
      <c r="H64" s="28">
        <f>IF(OR($E64="",$F64=""),"",$E64*$F64)</f>
        <v>120.00016512</v>
      </c>
      <c r="I64" s="45"/>
      <c r="J64" s="7"/>
      <c r="K64" s="27">
        <f>IF($B64="","",IF($D64="Compra",-(N(H64)+N(G64)),IF($D64="Venta",N(H64)-N(G64),0)))</f>
        <v>-120.00016512</v>
      </c>
      <c r="L64" s="46">
        <f>IF($B64="","",$B64)</f>
        <v>46208.0</v>
      </c>
    </row>
    <row r="65" spans="2:12" ht="18" customHeight="1">
      <c r="B65" s="15">
        <v>46208</v>
      </c>
      <c r="C65" s="7" t="s">
        <v>33</v>
      </c>
      <c r="D65" s="33" t="s">
        <v>6</v>
      </c>
      <c r="E65" s="44">
        <v>4.6169</v>
      </c>
      <c r="F65" s="37">
        <v>8.6639</v>
      </c>
      <c r="G65" s="45">
        <v>0</v>
      </c>
      <c r="H65" s="28">
        <f>IF(OR($E65="",$F65=""),"",$E65*$F65)</f>
        <v>40.00035991</v>
      </c>
      <c r="I65" s="45"/>
      <c r="J65" s="7"/>
      <c r="K65" s="27">
        <f>IF($B65="","",IF($D65="Compra",-(N(H65)+N(G65)),IF($D65="Venta",N(H65)-N(G65),0)))</f>
        <v>-40.00035991</v>
      </c>
      <c r="L65" s="46">
        <f>IF($B65="","",$B65)</f>
        <v>46208.0</v>
      </c>
    </row>
    <row r="66" spans="2:12" ht="18" customHeight="1">
      <c r="B66" s="15">
        <v>46208</v>
      </c>
      <c r="C66" s="7" t="s">
        <v>34</v>
      </c>
      <c r="D66" s="33" t="s">
        <v>6</v>
      </c>
      <c r="E66" s="44">
        <v>3.2512</v>
      </c>
      <c r="F66" s="37">
        <v>12.303</v>
      </c>
      <c r="G66" s="45">
        <v>0</v>
      </c>
      <c r="H66" s="28">
        <f>IF(OR($E66="",$F66=""),"",$E66*$F66)</f>
        <v>39.9995136</v>
      </c>
      <c r="I66" s="45"/>
      <c r="J66" s="7"/>
      <c r="K66" s="27">
        <f>IF($B66="","",IF($D66="Compra",-(N(H66)+N(G66)),IF($D66="Venta",N(H66)-N(G66),0)))</f>
        <v>-39.9995136</v>
      </c>
      <c r="L66" s="46">
        <f>IF($B66="","",$B66)</f>
        <v>46208.0</v>
      </c>
    </row>
    <row r="67" spans="2:12" ht="18" customHeight="1">
      <c r="B67" s="15">
        <v>46239</v>
      </c>
      <c r="C67" s="7" t="s">
        <v>32</v>
      </c>
      <c r="D67" s="33" t="s">
        <v>6</v>
      </c>
      <c r="E67" s="44">
        <v>10.4926</v>
      </c>
      <c r="F67" s="37">
        <v>11.4366</v>
      </c>
      <c r="G67" s="45">
        <v>0</v>
      </c>
      <c r="H67" s="28">
        <f>IF(OR($E67="",$F67=""),"",$E67*$F67)</f>
        <v>119.99966916</v>
      </c>
      <c r="I67" s="45"/>
      <c r="J67" s="7"/>
      <c r="K67" s="27">
        <f>IF($B67="","",IF($D67="Compra",-(N(H67)+N(G67)),IF($D67="Venta",N(H67)-N(G67),0)))</f>
        <v>-119.99966916</v>
      </c>
      <c r="L67" s="46">
        <f>IF($B67="","",$B67)</f>
        <v>46239.0</v>
      </c>
    </row>
    <row r="68" spans="2:12" ht="18" customHeight="1">
      <c r="B68" s="15">
        <v>46239</v>
      </c>
      <c r="C68" s="7" t="s">
        <v>33</v>
      </c>
      <c r="D68" s="33" t="s">
        <v>6</v>
      </c>
      <c r="E68" s="44">
        <v>4.5436</v>
      </c>
      <c r="F68" s="37">
        <v>8.803599999999999</v>
      </c>
      <c r="G68" s="45">
        <v>0</v>
      </c>
      <c r="H68" s="28">
        <f>IF(OR($E68="",$F68=""),"",$E68*$F68)</f>
        <v>40.000036959999996</v>
      </c>
      <c r="I68" s="45"/>
      <c r="J68" s="7"/>
      <c r="K68" s="27">
        <f>IF($B68="","",IF($D68="Compra",-(N(H68)+N(G68)),IF($D68="Venta",N(H68)-N(G68),0)))</f>
        <v>-40.000036959999996</v>
      </c>
      <c r="L68" s="46">
        <f>IF($B68="","",$B68)</f>
        <v>46239.0</v>
      </c>
    </row>
    <row r="69" spans="2:12" ht="18" customHeight="1">
      <c r="B69" s="15">
        <v>46239</v>
      </c>
      <c r="C69" s="7" t="s">
        <v>34</v>
      </c>
      <c r="D69" s="33" t="s">
        <v>6</v>
      </c>
      <c r="E69" s="44">
        <v>3.2713</v>
      </c>
      <c r="F69" s="37">
        <v>12.2274</v>
      </c>
      <c r="G69" s="45">
        <v>0</v>
      </c>
      <c r="H69" s="28">
        <f>IF(OR($E69="",$F69=""),"",$E69*$F69)</f>
        <v>39.99949362</v>
      </c>
      <c r="I69" s="45"/>
      <c r="J69" s="7"/>
      <c r="K69" s="27">
        <f>IF($B69="","",IF($D69="Compra",-(N(H69)+N(G69)),IF($D69="Venta",N(H69)-N(G69),0)))</f>
        <v>-39.99949362</v>
      </c>
      <c r="L69" s="46">
        <f>IF($B69="","",$B69)</f>
        <v>46239.0</v>
      </c>
    </row>
    <row r="70" spans="2:12" ht="18" customHeight="1">
      <c r="B70" s="15">
        <v>46270</v>
      </c>
      <c r="C70" s="7" t="s">
        <v>32</v>
      </c>
      <c r="D70" s="33" t="s">
        <v>6</v>
      </c>
      <c r="E70" s="44">
        <v>10.5783</v>
      </c>
      <c r="F70" s="37">
        <v>11.344</v>
      </c>
      <c r="G70" s="45">
        <v>0</v>
      </c>
      <c r="H70" s="28">
        <f>IF(OR($E70="",$F70=""),"",$E70*$F70)</f>
        <v>120.0002352</v>
      </c>
      <c r="I70" s="45"/>
      <c r="J70" s="7"/>
      <c r="K70" s="27">
        <f>IF($B70="","",IF($D70="Compra",-(N(H70)+N(G70)),IF($D70="Venta",N(H70)-N(G70),0)))</f>
        <v>-120.0002352</v>
      </c>
      <c r="L70" s="46">
        <f>IF($B70="","",$B70)</f>
        <v>46270.0</v>
      </c>
    </row>
    <row r="71" spans="2:12" ht="18" customHeight="1">
      <c r="B71" s="15">
        <v>46270</v>
      </c>
      <c r="C71" s="7" t="s">
        <v>33</v>
      </c>
      <c r="D71" s="33" t="s">
        <v>6</v>
      </c>
      <c r="E71" s="44">
        <v>4.622</v>
      </c>
      <c r="F71" s="37">
        <v>8.654199999999999</v>
      </c>
      <c r="G71" s="45">
        <v>0</v>
      </c>
      <c r="H71" s="28">
        <f>IF(OR($E71="",$F71=""),"",$E71*$F71)</f>
        <v>39.9997124</v>
      </c>
      <c r="I71" s="45"/>
      <c r="J71" s="7"/>
      <c r="K71" s="27">
        <f>IF($B71="","",IF($D71="Compra",-(N(H71)+N(G71)),IF($D71="Venta",N(H71)-N(G71),0)))</f>
        <v>-39.9997124</v>
      </c>
      <c r="L71" s="46">
        <f>IF($B71="","",$B71)</f>
        <v>46270.0</v>
      </c>
    </row>
    <row r="72" spans="2:12" ht="18" customHeight="1">
      <c r="B72" s="15">
        <v>46270</v>
      </c>
      <c r="C72" s="7" t="s">
        <v>34</v>
      </c>
      <c r="D72" s="33" t="s">
        <v>6</v>
      </c>
      <c r="E72" s="44">
        <v>3.2896</v>
      </c>
      <c r="F72" s="37">
        <v>12.1595</v>
      </c>
      <c r="G72" s="45">
        <v>0</v>
      </c>
      <c r="H72" s="28">
        <f>IF(OR($E72="",$F72=""),"",$E72*$F72)</f>
        <v>39.9998912</v>
      </c>
      <c r="I72" s="45"/>
      <c r="J72" s="7"/>
      <c r="K72" s="27">
        <f>IF($B72="","",IF($D72="Compra",-(N(H72)+N(G72)),IF($D72="Venta",N(H72)-N(G72),0)))</f>
        <v>-39.9998912</v>
      </c>
      <c r="L72" s="46">
        <f>IF($B72="","",$B72)</f>
        <v>46270.0</v>
      </c>
    </row>
    <row r="73" spans="2:12" ht="18" customHeight="1">
      <c r="B73" s="15"/>
      <c r="C73" s="7"/>
      <c r="D73" s="33"/>
      <c r="E73" s="44"/>
      <c r="F73" s="37"/>
      <c r="G73" s="45"/>
      <c r="H73" s="28">
        <f>IF(OR($E73="",$F73=""),"",$E73*$F73)</f>
        <v/>
      </c>
      <c r="I73" s="45"/>
      <c r="J73" s="7"/>
      <c r="K73" s="27">
        <f>IF($B73="","",IF($D73="Compra",-(N(H73)+N(G73)),IF($D73="Venta",N(H73)-N(G73),0)))</f>
        <v/>
      </c>
      <c r="L73" s="46">
        <f>IF($B73="","",$B73)</f>
        <v/>
      </c>
    </row>
    <row r="74" spans="2:12" ht="18" customHeight="1">
      <c r="B74" s="15"/>
      <c r="C74" s="7"/>
      <c r="D74" s="33"/>
      <c r="E74" s="44"/>
      <c r="F74" s="37"/>
      <c r="G74" s="45"/>
      <c r="H74" s="28">
        <f>IF(OR($E74="",$F74=""),"",$E74*$F74)</f>
        <v/>
      </c>
      <c r="I74" s="45"/>
      <c r="J74" s="7"/>
      <c r="K74" s="27">
        <f>IF($B74="","",IF($D74="Compra",-(N(H74)+N(G74)),IF($D74="Venta",N(H74)-N(G74),0)))</f>
        <v/>
      </c>
      <c r="L74" s="46">
        <f>IF($B74="","",$B74)</f>
        <v/>
      </c>
    </row>
    <row r="75" spans="2:12" ht="18" customHeight="1">
      <c r="B75" s="15"/>
      <c r="C75" s="7"/>
      <c r="D75" s="33"/>
      <c r="E75" s="44"/>
      <c r="F75" s="37"/>
      <c r="G75" s="45"/>
      <c r="H75" s="28">
        <f>IF(OR($E75="",$F75=""),"",$E75*$F75)</f>
        <v/>
      </c>
      <c r="I75" s="45"/>
      <c r="J75" s="7"/>
      <c r="K75" s="27">
        <f>IF($B75="","",IF($D75="Compra",-(N(H75)+N(G75)),IF($D75="Venta",N(H75)-N(G75),0)))</f>
        <v/>
      </c>
      <c r="L75" s="46">
        <f>IF($B75="","",$B75)</f>
        <v/>
      </c>
    </row>
    <row r="76" spans="2:12" ht="18" customHeight="1">
      <c r="B76" s="15"/>
      <c r="C76" s="7"/>
      <c r="D76" s="33"/>
      <c r="E76" s="44"/>
      <c r="F76" s="37"/>
      <c r="G76" s="45"/>
      <c r="H76" s="28">
        <f>IF(OR($E76="",$F76=""),"",$E76*$F76)</f>
        <v/>
      </c>
      <c r="I76" s="45"/>
      <c r="J76" s="7"/>
      <c r="K76" s="27">
        <f>IF($B76="","",IF($D76="Compra",-(N(H76)+N(G76)),IF($D76="Venta",N(H76)-N(G76),0)))</f>
        <v/>
      </c>
      <c r="L76" s="46">
        <f>IF($B76="","",$B76)</f>
        <v/>
      </c>
    </row>
    <row r="77" spans="2:12" ht="18" customHeight="1">
      <c r="B77" s="15"/>
      <c r="C77" s="7"/>
      <c r="D77" s="33"/>
      <c r="E77" s="44"/>
      <c r="F77" s="37"/>
      <c r="G77" s="45"/>
      <c r="H77" s="28">
        <f>IF(OR($E77="",$F77=""),"",$E77*$F77)</f>
        <v/>
      </c>
      <c r="I77" s="45"/>
      <c r="J77" s="7"/>
      <c r="K77" s="27">
        <f>IF($B77="","",IF($D77="Compra",-(N(H77)+N(G77)),IF($D77="Venta",N(H77)-N(G77),0)))</f>
        <v/>
      </c>
      <c r="L77" s="46">
        <f>IF($B77="","",$B77)</f>
        <v/>
      </c>
    </row>
    <row r="78" spans="2:12" ht="18" customHeight="1">
      <c r="B78" s="15"/>
      <c r="C78" s="7"/>
      <c r="D78" s="33"/>
      <c r="E78" s="44"/>
      <c r="F78" s="37"/>
      <c r="G78" s="45"/>
      <c r="H78" s="28">
        <f>IF(OR($E78="",$F78=""),"",$E78*$F78)</f>
        <v/>
      </c>
      <c r="I78" s="45"/>
      <c r="J78" s="7"/>
      <c r="K78" s="27">
        <f>IF($B78="","",IF($D78="Compra",-(N(H78)+N(G78)),IF($D78="Venta",N(H78)-N(G78),0)))</f>
        <v/>
      </c>
      <c r="L78" s="46">
        <f>IF($B78="","",$B78)</f>
        <v/>
      </c>
    </row>
    <row r="79" spans="2:12" ht="18" customHeight="1">
      <c r="B79" s="15"/>
      <c r="C79" s="7"/>
      <c r="D79" s="33"/>
      <c r="E79" s="44"/>
      <c r="F79" s="37"/>
      <c r="G79" s="45"/>
      <c r="H79" s="28">
        <f>IF(OR($E79="",$F79=""),"",$E79*$F79)</f>
        <v/>
      </c>
      <c r="I79" s="45"/>
      <c r="J79" s="7"/>
      <c r="K79" s="27">
        <f>IF($B79="","",IF($D79="Compra",-(N(H79)+N(G79)),IF($D79="Venta",N(H79)-N(G79),0)))</f>
        <v/>
      </c>
      <c r="L79" s="46">
        <f>IF($B79="","",$B79)</f>
        <v/>
      </c>
    </row>
    <row r="80" spans="2:12" ht="18" customHeight="1">
      <c r="B80" s="15"/>
      <c r="C80" s="7"/>
      <c r="D80" s="33"/>
      <c r="E80" s="44"/>
      <c r="F80" s="37"/>
      <c r="G80" s="45"/>
      <c r="H80" s="28">
        <f>IF(OR($E80="",$F80=""),"",$E80*$F80)</f>
        <v/>
      </c>
      <c r="I80" s="45"/>
      <c r="J80" s="7"/>
      <c r="K80" s="27">
        <f>IF($B80="","",IF($D80="Compra",-(N(H80)+N(G80)),IF($D80="Venta",N(H80)-N(G80),0)))</f>
        <v/>
      </c>
      <c r="L80" s="46">
        <f>IF($B80="","",$B80)</f>
        <v/>
      </c>
    </row>
    <row r="81" spans="2:12" ht="18" customHeight="1">
      <c r="B81" s="15"/>
      <c r="C81" s="7"/>
      <c r="D81" s="33"/>
      <c r="E81" s="44"/>
      <c r="F81" s="37"/>
      <c r="G81" s="45"/>
      <c r="H81" s="28">
        <f>IF(OR($E81="",$F81=""),"",$E81*$F81)</f>
        <v/>
      </c>
      <c r="I81" s="45"/>
      <c r="J81" s="7"/>
      <c r="K81" s="27">
        <f>IF($B81="","",IF($D81="Compra",-(N(H81)+N(G81)),IF($D81="Venta",N(H81)-N(G81),0)))</f>
        <v/>
      </c>
      <c r="L81" s="46">
        <f>IF($B81="","",$B81)</f>
        <v/>
      </c>
    </row>
    <row r="82" spans="2:12" ht="18" customHeight="1">
      <c r="B82" s="15"/>
      <c r="C82" s="7"/>
      <c r="D82" s="33"/>
      <c r="E82" s="44"/>
      <c r="F82" s="37"/>
      <c r="G82" s="45"/>
      <c r="H82" s="28">
        <f>IF(OR($E82="",$F82=""),"",$E82*$F82)</f>
        <v/>
      </c>
      <c r="I82" s="45"/>
      <c r="J82" s="7"/>
      <c r="K82" s="27">
        <f>IF($B82="","",IF($D82="Compra",-(N(H82)+N(G82)),IF($D82="Venta",N(H82)-N(G82),0)))</f>
        <v/>
      </c>
      <c r="L82" s="46">
        <f>IF($B82="","",$B82)</f>
        <v/>
      </c>
    </row>
    <row r="83" spans="2:12" ht="18" customHeight="1">
      <c r="B83" s="15"/>
      <c r="C83" s="7"/>
      <c r="D83" s="33"/>
      <c r="E83" s="44"/>
      <c r="F83" s="37"/>
      <c r="G83" s="45"/>
      <c r="H83" s="28">
        <f>IF(OR($E83="",$F83=""),"",$E83*$F83)</f>
        <v/>
      </c>
      <c r="I83" s="45"/>
      <c r="J83" s="7"/>
      <c r="K83" s="27">
        <f>IF($B83="","",IF($D83="Compra",-(N(H83)+N(G83)),IF($D83="Venta",N(H83)-N(G83),0)))</f>
        <v/>
      </c>
      <c r="L83" s="46">
        <f>IF($B83="","",$B83)</f>
        <v/>
      </c>
    </row>
    <row r="84" spans="2:12" ht="18" customHeight="1">
      <c r="B84" s="15"/>
      <c r="C84" s="7"/>
      <c r="D84" s="33"/>
      <c r="E84" s="44"/>
      <c r="F84" s="37"/>
      <c r="G84" s="45"/>
      <c r="H84" s="28">
        <f>IF(OR($E84="",$F84=""),"",$E84*$F84)</f>
        <v/>
      </c>
      <c r="I84" s="45"/>
      <c r="J84" s="7"/>
      <c r="K84" s="27">
        <f>IF($B84="","",IF($D84="Compra",-(N(H84)+N(G84)),IF($D84="Venta",N(H84)-N(G84),0)))</f>
        <v/>
      </c>
      <c r="L84" s="46">
        <f>IF($B84="","",$B84)</f>
        <v/>
      </c>
    </row>
    <row r="85" spans="2:12" ht="18" customHeight="1">
      <c r="B85" s="15"/>
      <c r="C85" s="7"/>
      <c r="D85" s="33"/>
      <c r="E85" s="44"/>
      <c r="F85" s="37"/>
      <c r="G85" s="45"/>
      <c r="H85" s="28">
        <f>IF(OR($E85="",$F85=""),"",$E85*$F85)</f>
        <v/>
      </c>
      <c r="I85" s="45"/>
      <c r="J85" s="7"/>
      <c r="K85" s="27">
        <f>IF($B85="","",IF($D85="Compra",-(N(H85)+N(G85)),IF($D85="Venta",N(H85)-N(G85),0)))</f>
        <v/>
      </c>
      <c r="L85" s="46">
        <f>IF($B85="","",$B85)</f>
        <v/>
      </c>
    </row>
    <row r="86" spans="2:12" ht="18" customHeight="1">
      <c r="B86" s="15"/>
      <c r="C86" s="7"/>
      <c r="D86" s="33"/>
      <c r="E86" s="44"/>
      <c r="F86" s="37"/>
      <c r="G86" s="45"/>
      <c r="H86" s="28">
        <f>IF(OR($E86="",$F86=""),"",$E86*$F86)</f>
        <v/>
      </c>
      <c r="I86" s="45"/>
      <c r="J86" s="7"/>
      <c r="K86" s="27">
        <f>IF($B86="","",IF($D86="Compra",-(N(H86)+N(G86)),IF($D86="Venta",N(H86)-N(G86),0)))</f>
        <v/>
      </c>
      <c r="L86" s="46">
        <f>IF($B86="","",$B86)</f>
        <v/>
      </c>
    </row>
    <row r="87" spans="2:12" ht="18" customHeight="1">
      <c r="B87" s="15"/>
      <c r="C87" s="7"/>
      <c r="D87" s="33"/>
      <c r="E87" s="44"/>
      <c r="F87" s="37"/>
      <c r="G87" s="45"/>
      <c r="H87" s="28">
        <f>IF(OR($E87="",$F87=""),"",$E87*$F87)</f>
        <v/>
      </c>
      <c r="I87" s="45"/>
      <c r="J87" s="7"/>
      <c r="K87" s="27">
        <f>IF($B87="","",IF($D87="Compra",-(N(H87)+N(G87)),IF($D87="Venta",N(H87)-N(G87),0)))</f>
        <v/>
      </c>
      <c r="L87" s="46">
        <f>IF($B87="","",$B87)</f>
        <v/>
      </c>
    </row>
    <row r="88" spans="2:12" ht="18" customHeight="1">
      <c r="B88" s="15"/>
      <c r="C88" s="7"/>
      <c r="D88" s="33"/>
      <c r="E88" s="44"/>
      <c r="F88" s="37"/>
      <c r="G88" s="45"/>
      <c r="H88" s="28">
        <f>IF(OR($E88="",$F88=""),"",$E88*$F88)</f>
        <v/>
      </c>
      <c r="I88" s="45"/>
      <c r="J88" s="7"/>
      <c r="K88" s="27">
        <f>IF($B88="","",IF($D88="Compra",-(N(H88)+N(G88)),IF($D88="Venta",N(H88)-N(G88),0)))</f>
        <v/>
      </c>
      <c r="L88" s="46">
        <f>IF($B88="","",$B88)</f>
        <v/>
      </c>
    </row>
    <row r="89" spans="2:12" ht="18" customHeight="1">
      <c r="B89" s="15"/>
      <c r="C89" s="7"/>
      <c r="D89" s="33"/>
      <c r="E89" s="44"/>
      <c r="F89" s="37"/>
      <c r="G89" s="45"/>
      <c r="H89" s="28">
        <f>IF(OR($E89="",$F89=""),"",$E89*$F89)</f>
        <v/>
      </c>
      <c r="I89" s="45"/>
      <c r="J89" s="7"/>
      <c r="K89" s="27">
        <f>IF($B89="","",IF($D89="Compra",-(N(H89)+N(G89)),IF($D89="Venta",N(H89)-N(G89),0)))</f>
        <v/>
      </c>
      <c r="L89" s="46">
        <f>IF($B89="","",$B89)</f>
        <v/>
      </c>
    </row>
    <row r="90" spans="2:12" ht="18" customHeight="1">
      <c r="B90" s="15"/>
      <c r="C90" s="7"/>
      <c r="D90" s="33"/>
      <c r="E90" s="44"/>
      <c r="F90" s="37"/>
      <c r="G90" s="45"/>
      <c r="H90" s="28">
        <f>IF(OR($E90="",$F90=""),"",$E90*$F90)</f>
        <v/>
      </c>
      <c r="I90" s="45"/>
      <c r="J90" s="7"/>
      <c r="K90" s="27">
        <f>IF($B90="","",IF($D90="Compra",-(N(H90)+N(G90)),IF($D90="Venta",N(H90)-N(G90),0)))</f>
        <v/>
      </c>
      <c r="L90" s="46">
        <f>IF($B90="","",$B90)</f>
        <v/>
      </c>
    </row>
    <row r="91" spans="2:12" ht="18" customHeight="1">
      <c r="B91" s="15"/>
      <c r="C91" s="7"/>
      <c r="D91" s="33"/>
      <c r="E91" s="44"/>
      <c r="F91" s="37"/>
      <c r="G91" s="45"/>
      <c r="H91" s="28">
        <f>IF(OR($E91="",$F91=""),"",$E91*$F91)</f>
        <v/>
      </c>
      <c r="I91" s="45"/>
      <c r="J91" s="7"/>
      <c r="K91" s="27">
        <f>IF($B91="","",IF($D91="Compra",-(N(H91)+N(G91)),IF($D91="Venta",N(H91)-N(G91),0)))</f>
        <v/>
      </c>
      <c r="L91" s="46">
        <f>IF($B91="","",$B91)</f>
        <v/>
      </c>
    </row>
    <row r="92" spans="2:12" ht="18" customHeight="1">
      <c r="B92" s="15"/>
      <c r="C92" s="7"/>
      <c r="D92" s="33"/>
      <c r="E92" s="44"/>
      <c r="F92" s="37"/>
      <c r="G92" s="45"/>
      <c r="H92" s="28">
        <f>IF(OR($E92="",$F92=""),"",$E92*$F92)</f>
        <v/>
      </c>
      <c r="I92" s="45"/>
      <c r="J92" s="7"/>
      <c r="K92" s="27">
        <f>IF($B92="","",IF($D92="Compra",-(N(H92)+N(G92)),IF($D92="Venta",N(H92)-N(G92),0)))</f>
        <v/>
      </c>
      <c r="L92" s="46">
        <f>IF($B92="","",$B92)</f>
        <v/>
      </c>
    </row>
    <row r="93" spans="2:12" ht="18" customHeight="1">
      <c r="B93" s="15"/>
      <c r="C93" s="7"/>
      <c r="D93" s="33"/>
      <c r="E93" s="44"/>
      <c r="F93" s="37"/>
      <c r="G93" s="45"/>
      <c r="H93" s="28">
        <f>IF(OR($E93="",$F93=""),"",$E93*$F93)</f>
        <v/>
      </c>
      <c r="I93" s="45"/>
      <c r="J93" s="7"/>
      <c r="K93" s="27">
        <f>IF($B93="","",IF($D93="Compra",-(N(H93)+N(G93)),IF($D93="Venta",N(H93)-N(G93),0)))</f>
        <v/>
      </c>
      <c r="L93" s="46">
        <f>IF($B93="","",$B93)</f>
        <v/>
      </c>
    </row>
    <row r="94" spans="2:12" ht="18" customHeight="1">
      <c r="B94" s="15"/>
      <c r="C94" s="7"/>
      <c r="D94" s="33"/>
      <c r="E94" s="44"/>
      <c r="F94" s="37"/>
      <c r="G94" s="45"/>
      <c r="H94" s="28">
        <f>IF(OR($E94="",$F94=""),"",$E94*$F94)</f>
        <v/>
      </c>
      <c r="I94" s="45"/>
      <c r="J94" s="7"/>
      <c r="K94" s="27">
        <f>IF($B94="","",IF($D94="Compra",-(N(H94)+N(G94)),IF($D94="Venta",N(H94)-N(G94),0)))</f>
        <v/>
      </c>
      <c r="L94" s="46">
        <f>IF($B94="","",$B94)</f>
        <v/>
      </c>
    </row>
    <row r="95" spans="2:12" ht="18" customHeight="1">
      <c r="B95" s="15"/>
      <c r="C95" s="7"/>
      <c r="D95" s="33"/>
      <c r="E95" s="44"/>
      <c r="F95" s="37"/>
      <c r="G95" s="45"/>
      <c r="H95" s="28">
        <f>IF(OR($E95="",$F95=""),"",$E95*$F95)</f>
        <v/>
      </c>
      <c r="I95" s="45"/>
      <c r="J95" s="7"/>
      <c r="K95" s="27">
        <f>IF($B95="","",IF($D95="Compra",-(N(H95)+N(G95)),IF($D95="Venta",N(H95)-N(G95),0)))</f>
        <v/>
      </c>
      <c r="L95" s="46">
        <f>IF($B95="","",$B95)</f>
        <v/>
      </c>
    </row>
    <row r="96" spans="2:12" ht="18" customHeight="1">
      <c r="B96" s="15"/>
      <c r="C96" s="7"/>
      <c r="D96" s="33"/>
      <c r="E96" s="44"/>
      <c r="F96" s="37"/>
      <c r="G96" s="45"/>
      <c r="H96" s="28">
        <f>IF(OR($E96="",$F96=""),"",$E96*$F96)</f>
        <v/>
      </c>
      <c r="I96" s="45"/>
      <c r="J96" s="7"/>
      <c r="K96" s="27">
        <f>IF($B96="","",IF($D96="Compra",-(N(H96)+N(G96)),IF($D96="Venta",N(H96)-N(G96),0)))</f>
        <v/>
      </c>
      <c r="L96" s="46">
        <f>IF($B96="","",$B96)</f>
        <v/>
      </c>
    </row>
    <row r="97" spans="2:12" ht="18" customHeight="1">
      <c r="B97" s="15"/>
      <c r="C97" s="7"/>
      <c r="D97" s="33"/>
      <c r="E97" s="44"/>
      <c r="F97" s="37"/>
      <c r="G97" s="45"/>
      <c r="H97" s="28">
        <f>IF(OR($E97="",$F97=""),"",$E97*$F97)</f>
        <v/>
      </c>
      <c r="I97" s="45"/>
      <c r="J97" s="7"/>
      <c r="K97" s="27">
        <f>IF($B97="","",IF($D97="Compra",-(N(H97)+N(G97)),IF($D97="Venta",N(H97)-N(G97),0)))</f>
        <v/>
      </c>
      <c r="L97" s="46">
        <f>IF($B97="","",$B97)</f>
        <v/>
      </c>
    </row>
    <row r="98" spans="2:12" ht="18" customHeight="1">
      <c r="B98" s="15"/>
      <c r="C98" s="7"/>
      <c r="D98" s="33"/>
      <c r="E98" s="44"/>
      <c r="F98" s="37"/>
      <c r="G98" s="45"/>
      <c r="H98" s="28">
        <f>IF(OR($E98="",$F98=""),"",$E98*$F98)</f>
        <v/>
      </c>
      <c r="I98" s="45"/>
      <c r="J98" s="7"/>
      <c r="K98" s="27">
        <f>IF($B98="","",IF($D98="Compra",-(N(H98)+N(G98)),IF($D98="Venta",N(H98)-N(G98),0)))</f>
        <v/>
      </c>
      <c r="L98" s="46">
        <f>IF($B98="","",$B98)</f>
        <v/>
      </c>
    </row>
    <row r="99" spans="2:12" ht="18" customHeight="1">
      <c r="B99" s="15"/>
      <c r="C99" s="7"/>
      <c r="D99" s="33"/>
      <c r="E99" s="44"/>
      <c r="F99" s="37"/>
      <c r="G99" s="45"/>
      <c r="H99" s="28">
        <f>IF(OR($E99="",$F99=""),"",$E99*$F99)</f>
        <v/>
      </c>
      <c r="I99" s="45"/>
      <c r="J99" s="7"/>
      <c r="K99" s="27">
        <f>IF($B99="","",IF($D99="Compra",-(N(H99)+N(G99)),IF($D99="Venta",N(H99)-N(G99),0)))</f>
        <v/>
      </c>
      <c r="L99" s="46">
        <f>IF($B99="","",$B99)</f>
        <v/>
      </c>
    </row>
    <row r="100" spans="2:12" ht="18" customHeight="1">
      <c r="B100" s="15"/>
      <c r="C100" s="7"/>
      <c r="D100" s="33"/>
      <c r="E100" s="44"/>
      <c r="F100" s="37"/>
      <c r="G100" s="45"/>
      <c r="H100" s="28">
        <f>IF(OR($E100="",$F100=""),"",$E100*$F100)</f>
        <v/>
      </c>
      <c r="I100" s="45"/>
      <c r="J100" s="7"/>
      <c r="K100" s="27">
        <f>IF($B100="","",IF($D100="Compra",-(N(H100)+N(G100)),IF($D100="Venta",N(H100)-N(G100),0)))</f>
        <v/>
      </c>
      <c r="L100" s="46">
        <f>IF($B100="","",$B100)</f>
        <v/>
      </c>
    </row>
    <row r="101" spans="2:12" ht="18" customHeight="1">
      <c r="B101" s="15"/>
      <c r="C101" s="7"/>
      <c r="D101" s="33"/>
      <c r="E101" s="44"/>
      <c r="F101" s="37"/>
      <c r="G101" s="45"/>
      <c r="H101" s="28">
        <f>IF(OR($E101="",$F101=""),"",$E101*$F101)</f>
        <v/>
      </c>
      <c r="I101" s="45"/>
      <c r="J101" s="7"/>
      <c r="K101" s="27">
        <f>IF($B101="","",IF($D101="Compra",-(N(H101)+N(G101)),IF($D101="Venta",N(H101)-N(G101),0)))</f>
        <v/>
      </c>
      <c r="L101" s="46">
        <f>IF($B101="","",$B101)</f>
        <v/>
      </c>
    </row>
    <row r="102" spans="2:12" ht="18" customHeight="1">
      <c r="B102" s="15"/>
      <c r="C102" s="7"/>
      <c r="D102" s="33"/>
      <c r="E102" s="44"/>
      <c r="F102" s="37"/>
      <c r="G102" s="45"/>
      <c r="H102" s="28">
        <f>IF(OR($E102="",$F102=""),"",$E102*$F102)</f>
        <v/>
      </c>
      <c r="I102" s="45"/>
      <c r="J102" s="7"/>
      <c r="K102" s="27">
        <f>IF($B102="","",IF($D102="Compra",-(N(H102)+N(G102)),IF($D102="Venta",N(H102)-N(G102),0)))</f>
        <v/>
      </c>
      <c r="L102" s="46">
        <f>IF($B102="","",$B102)</f>
        <v/>
      </c>
    </row>
    <row r="103" spans="2:12" ht="18" customHeight="1">
      <c r="B103" s="15"/>
      <c r="C103" s="7"/>
      <c r="D103" s="33"/>
      <c r="E103" s="44"/>
      <c r="F103" s="37"/>
      <c r="G103" s="45"/>
      <c r="H103" s="28">
        <f>IF(OR($E103="",$F103=""),"",$E103*$F103)</f>
        <v/>
      </c>
      <c r="I103" s="45"/>
      <c r="J103" s="7"/>
      <c r="K103" s="27">
        <f>IF($B103="","",IF($D103="Compra",-(N(H103)+N(G103)),IF($D103="Venta",N(H103)-N(G103),0)))</f>
        <v/>
      </c>
      <c r="L103" s="46">
        <f>IF($B103="","",$B103)</f>
        <v/>
      </c>
    </row>
    <row r="104" spans="2:12" ht="18" customHeight="1">
      <c r="B104" s="15"/>
      <c r="C104" s="7"/>
      <c r="D104" s="33"/>
      <c r="E104" s="44"/>
      <c r="F104" s="37"/>
      <c r="G104" s="45"/>
      <c r="H104" s="28">
        <f>IF(OR($E104="",$F104=""),"",$E104*$F104)</f>
        <v/>
      </c>
      <c r="I104" s="45"/>
      <c r="J104" s="7"/>
      <c r="K104" s="27">
        <f>IF($B104="","",IF($D104="Compra",-(N(H104)+N(G104)),IF($D104="Venta",N(H104)-N(G104),0)))</f>
        <v/>
      </c>
      <c r="L104" s="46">
        <f>IF($B104="","",$B104)</f>
        <v/>
      </c>
    </row>
    <row r="105" spans="2:12" ht="18" customHeight="1">
      <c r="B105" s="15"/>
      <c r="C105" s="7"/>
      <c r="D105" s="33"/>
      <c r="E105" s="44"/>
      <c r="F105" s="37"/>
      <c r="G105" s="45"/>
      <c r="H105" s="28">
        <f>IF(OR($E105="",$F105=""),"",$E105*$F105)</f>
        <v/>
      </c>
      <c r="I105" s="45"/>
      <c r="J105" s="7"/>
      <c r="K105" s="27">
        <f>IF($B105="","",IF($D105="Compra",-(N(H105)+N(G105)),IF($D105="Venta",N(H105)-N(G105),0)))</f>
        <v/>
      </c>
      <c r="L105" s="46">
        <f>IF($B105="","",$B105)</f>
        <v/>
      </c>
    </row>
    <row r="106" spans="2:12" ht="18" customHeight="1">
      <c r="B106" s="15"/>
      <c r="C106" s="7"/>
      <c r="D106" s="33"/>
      <c r="E106" s="44"/>
      <c r="F106" s="37"/>
      <c r="G106" s="45"/>
      <c r="H106" s="28">
        <f>IF(OR($E106="",$F106=""),"",$E106*$F106)</f>
        <v/>
      </c>
      <c r="I106" s="45"/>
      <c r="J106" s="7"/>
      <c r="K106" s="27">
        <f>IF($B106="","",IF($D106="Compra",-(N(H106)+N(G106)),IF($D106="Venta",N(H106)-N(G106),0)))</f>
        <v/>
      </c>
      <c r="L106" s="46">
        <f>IF($B106="","",$B106)</f>
        <v/>
      </c>
    </row>
    <row r="107" spans="2:12" ht="18" customHeight="1">
      <c r="B107" s="15"/>
      <c r="C107" s="7"/>
      <c r="D107" s="33"/>
      <c r="E107" s="44"/>
      <c r="F107" s="37"/>
      <c r="G107" s="45"/>
      <c r="H107" s="28">
        <f>IF(OR($E107="",$F107=""),"",$E107*$F107)</f>
        <v/>
      </c>
      <c r="I107" s="45"/>
      <c r="J107" s="7"/>
      <c r="K107" s="27">
        <f>IF($B107="","",IF($D107="Compra",-(N(H107)+N(G107)),IF($D107="Venta",N(H107)-N(G107),0)))</f>
        <v/>
      </c>
      <c r="L107" s="46">
        <f>IF($B107="","",$B107)</f>
        <v/>
      </c>
    </row>
    <row r="108" spans="2:12" ht="18" customHeight="1">
      <c r="B108" s="15"/>
      <c r="C108" s="7"/>
      <c r="D108" s="33"/>
      <c r="E108" s="44"/>
      <c r="F108" s="37"/>
      <c r="G108" s="45"/>
      <c r="H108" s="28">
        <f>IF(OR($E108="",$F108=""),"",$E108*$F108)</f>
        <v/>
      </c>
      <c r="I108" s="45"/>
      <c r="J108" s="7"/>
      <c r="K108" s="27">
        <f>IF($B108="","",IF($D108="Compra",-(N(H108)+N(G108)),IF($D108="Venta",N(H108)-N(G108),0)))</f>
        <v/>
      </c>
      <c r="L108" s="46">
        <f>IF($B108="","",$B108)</f>
        <v/>
      </c>
    </row>
    <row r="109" spans="2:12" ht="18" customHeight="1">
      <c r="B109" s="15"/>
      <c r="C109" s="7"/>
      <c r="D109" s="33"/>
      <c r="E109" s="44"/>
      <c r="F109" s="37"/>
      <c r="G109" s="45"/>
      <c r="H109" s="28">
        <f>IF(OR($E109="",$F109=""),"",$E109*$F109)</f>
        <v/>
      </c>
      <c r="I109" s="45"/>
      <c r="J109" s="7"/>
      <c r="K109" s="27">
        <f>IF($B109="","",IF($D109="Compra",-(N(H109)+N(G109)),IF($D109="Venta",N(H109)-N(G109),0)))</f>
        <v/>
      </c>
      <c r="L109" s="46">
        <f>IF($B109="","",$B109)</f>
        <v/>
      </c>
    </row>
    <row r="110" spans="2:12" ht="18" customHeight="1">
      <c r="B110" s="15"/>
      <c r="C110" s="7"/>
      <c r="D110" s="33"/>
      <c r="E110" s="44"/>
      <c r="F110" s="37"/>
      <c r="G110" s="45"/>
      <c r="H110" s="28">
        <f>IF(OR($E110="",$F110=""),"",$E110*$F110)</f>
        <v/>
      </c>
      <c r="I110" s="45"/>
      <c r="J110" s="7"/>
      <c r="K110" s="27">
        <f>IF($B110="","",IF($D110="Compra",-(N(H110)+N(G110)),IF($D110="Venta",N(H110)-N(G110),0)))</f>
        <v/>
      </c>
      <c r="L110" s="46">
        <f>IF($B110="","",$B110)</f>
        <v/>
      </c>
    </row>
    <row r="111" spans="2:12" ht="18" customHeight="1">
      <c r="B111" s="15"/>
      <c r="C111" s="7"/>
      <c r="D111" s="33"/>
      <c r="E111" s="44"/>
      <c r="F111" s="37"/>
      <c r="G111" s="45"/>
      <c r="H111" s="28">
        <f>IF(OR($E111="",$F111=""),"",$E111*$F111)</f>
        <v/>
      </c>
      <c r="I111" s="45"/>
      <c r="J111" s="7"/>
      <c r="K111" s="27">
        <f>IF($B111="","",IF($D111="Compra",-(N(H111)+N(G111)),IF($D111="Venta",N(H111)-N(G111),0)))</f>
        <v/>
      </c>
      <c r="L111" s="46">
        <f>IF($B111="","",$B111)</f>
        <v/>
      </c>
    </row>
    <row r="112" spans="2:12" ht="18" customHeight="1">
      <c r="B112" s="15"/>
      <c r="C112" s="7"/>
      <c r="D112" s="33"/>
      <c r="E112" s="44"/>
      <c r="F112" s="37"/>
      <c r="G112" s="45"/>
      <c r="H112" s="28">
        <f>IF(OR($E112="",$F112=""),"",$E112*$F112)</f>
        <v/>
      </c>
      <c r="I112" s="45"/>
      <c r="J112" s="7"/>
      <c r="K112" s="27">
        <f>IF($B112="","",IF($D112="Compra",-(N(H112)+N(G112)),IF($D112="Venta",N(H112)-N(G112),0)))</f>
        <v/>
      </c>
      <c r="L112" s="46">
        <f>IF($B112="","",$B112)</f>
        <v/>
      </c>
    </row>
    <row r="113" spans="2:12" ht="18" customHeight="1">
      <c r="B113" s="15"/>
      <c r="C113" s="7"/>
      <c r="D113" s="33"/>
      <c r="E113" s="44"/>
      <c r="F113" s="37"/>
      <c r="G113" s="45"/>
      <c r="H113" s="28">
        <f>IF(OR($E113="",$F113=""),"",$E113*$F113)</f>
        <v/>
      </c>
      <c r="I113" s="45"/>
      <c r="J113" s="7"/>
      <c r="K113" s="27">
        <f>IF($B113="","",IF($D113="Compra",-(N(H113)+N(G113)),IF($D113="Venta",N(H113)-N(G113),0)))</f>
        <v/>
      </c>
      <c r="L113" s="46">
        <f>IF($B113="","",$B113)</f>
        <v/>
      </c>
    </row>
    <row r="114" spans="2:12" ht="18" customHeight="1">
      <c r="B114" s="15"/>
      <c r="C114" s="7"/>
      <c r="D114" s="33"/>
      <c r="E114" s="44"/>
      <c r="F114" s="37"/>
      <c r="G114" s="45"/>
      <c r="H114" s="28">
        <f>IF(OR($E114="",$F114=""),"",$E114*$F114)</f>
        <v/>
      </c>
      <c r="I114" s="45"/>
      <c r="J114" s="7"/>
      <c r="K114" s="27">
        <f>IF($B114="","",IF($D114="Compra",-(N(H114)+N(G114)),IF($D114="Venta",N(H114)-N(G114),0)))</f>
        <v/>
      </c>
      <c r="L114" s="46">
        <f>IF($B114="","",$B114)</f>
        <v/>
      </c>
    </row>
    <row r="115" spans="2:12" ht="18" customHeight="1">
      <c r="B115" s="15"/>
      <c r="C115" s="7"/>
      <c r="D115" s="33"/>
      <c r="E115" s="44"/>
      <c r="F115" s="37"/>
      <c r="G115" s="45"/>
      <c r="H115" s="28">
        <f>IF(OR($E115="",$F115=""),"",$E115*$F115)</f>
        <v/>
      </c>
      <c r="I115" s="45"/>
      <c r="J115" s="7"/>
      <c r="K115" s="27">
        <f>IF($B115="","",IF($D115="Compra",-(N(H115)+N(G115)),IF($D115="Venta",N(H115)-N(G115),0)))</f>
        <v/>
      </c>
      <c r="L115" s="46">
        <f>IF($B115="","",$B115)</f>
        <v/>
      </c>
    </row>
    <row r="116" spans="2:12" ht="18" customHeight="1">
      <c r="B116" s="15"/>
      <c r="C116" s="7"/>
      <c r="D116" s="33"/>
      <c r="E116" s="44"/>
      <c r="F116" s="37"/>
      <c r="G116" s="45"/>
      <c r="H116" s="28">
        <f>IF(OR($E116="",$F116=""),"",$E116*$F116)</f>
        <v/>
      </c>
      <c r="I116" s="45"/>
      <c r="J116" s="7"/>
      <c r="K116" s="27">
        <f>IF($B116="","",IF($D116="Compra",-(N(H116)+N(G116)),IF($D116="Venta",N(H116)-N(G116),0)))</f>
        <v/>
      </c>
      <c r="L116" s="46">
        <f>IF($B116="","",$B116)</f>
        <v/>
      </c>
    </row>
    <row r="117" spans="2:12" ht="18" customHeight="1">
      <c r="B117" s="15"/>
      <c r="C117" s="7"/>
      <c r="D117" s="33"/>
      <c r="E117" s="44"/>
      <c r="F117" s="37"/>
      <c r="G117" s="45"/>
      <c r="H117" s="28">
        <f>IF(OR($E117="",$F117=""),"",$E117*$F117)</f>
        <v/>
      </c>
      <c r="I117" s="45"/>
      <c r="J117" s="7"/>
      <c r="K117" s="27">
        <f>IF($B117="","",IF($D117="Compra",-(N(H117)+N(G117)),IF($D117="Venta",N(H117)-N(G117),0)))</f>
        <v/>
      </c>
      <c r="L117" s="46">
        <f>IF($B117="","",$B117)</f>
        <v/>
      </c>
    </row>
    <row r="118" spans="2:12" ht="18" customHeight="1">
      <c r="B118" s="15"/>
      <c r="C118" s="7"/>
      <c r="D118" s="33"/>
      <c r="E118" s="44"/>
      <c r="F118" s="37"/>
      <c r="G118" s="45"/>
      <c r="H118" s="28">
        <f>IF(OR($E118="",$F118=""),"",$E118*$F118)</f>
        <v/>
      </c>
      <c r="I118" s="45"/>
      <c r="J118" s="7"/>
      <c r="K118" s="27">
        <f>IF($B118="","",IF($D118="Compra",-(N(H118)+N(G118)),IF($D118="Venta",N(H118)-N(G118),0)))</f>
        <v/>
      </c>
      <c r="L118" s="46">
        <f>IF($B118="","",$B118)</f>
        <v/>
      </c>
    </row>
    <row r="119" spans="2:12" ht="18" customHeight="1">
      <c r="B119" s="15"/>
      <c r="C119" s="7"/>
      <c r="D119" s="33"/>
      <c r="E119" s="44"/>
      <c r="F119" s="37"/>
      <c r="G119" s="45"/>
      <c r="H119" s="28">
        <f>IF(OR($E119="",$F119=""),"",$E119*$F119)</f>
        <v/>
      </c>
      <c r="I119" s="45"/>
      <c r="J119" s="7"/>
      <c r="K119" s="27">
        <f>IF($B119="","",IF($D119="Compra",-(N(H119)+N(G119)),IF($D119="Venta",N(H119)-N(G119),0)))</f>
        <v/>
      </c>
      <c r="L119" s="46">
        <f>IF($B119="","",$B119)</f>
        <v/>
      </c>
    </row>
    <row r="120" spans="2:12" ht="18" customHeight="1">
      <c r="B120" s="15"/>
      <c r="C120" s="7"/>
      <c r="D120" s="33"/>
      <c r="E120" s="44"/>
      <c r="F120" s="37"/>
      <c r="G120" s="45"/>
      <c r="H120" s="28">
        <f>IF(OR($E120="",$F120=""),"",$E120*$F120)</f>
        <v/>
      </c>
      <c r="I120" s="45"/>
      <c r="J120" s="7"/>
      <c r="K120" s="27">
        <f>IF($B120="","",IF($D120="Compra",-(N(H120)+N(G120)),IF($D120="Venta",N(H120)-N(G120),0)))</f>
        <v/>
      </c>
      <c r="L120" s="46">
        <f>IF($B120="","",$B120)</f>
        <v/>
      </c>
    </row>
    <row r="121" spans="2:12" ht="18" customHeight="1">
      <c r="B121" s="15"/>
      <c r="C121" s="7"/>
      <c r="D121" s="33"/>
      <c r="E121" s="44"/>
      <c r="F121" s="37"/>
      <c r="G121" s="45"/>
      <c r="H121" s="28">
        <f>IF(OR($E121="",$F121=""),"",$E121*$F121)</f>
        <v/>
      </c>
      <c r="I121" s="45"/>
      <c r="J121" s="7"/>
      <c r="K121" s="27">
        <f>IF($B121="","",IF($D121="Compra",-(N(H121)+N(G121)),IF($D121="Venta",N(H121)-N(G121),0)))</f>
        <v/>
      </c>
      <c r="L121" s="46">
        <f>IF($B121="","",$B121)</f>
        <v/>
      </c>
    </row>
    <row r="122" spans="2:12" ht="18" customHeight="1">
      <c r="B122" s="15"/>
      <c r="C122" s="7"/>
      <c r="D122" s="33"/>
      <c r="E122" s="44"/>
      <c r="F122" s="37"/>
      <c r="G122" s="45"/>
      <c r="H122" s="28">
        <f>IF(OR($E122="",$F122=""),"",$E122*$F122)</f>
        <v/>
      </c>
      <c r="I122" s="45"/>
      <c r="J122" s="7"/>
      <c r="K122" s="27">
        <f>IF($B122="","",IF($D122="Compra",-(N(H122)+N(G122)),IF($D122="Venta",N(H122)-N(G122),0)))</f>
        <v/>
      </c>
      <c r="L122" s="46">
        <f>IF($B122="","",$B122)</f>
        <v/>
      </c>
    </row>
    <row r="123" spans="2:12" ht="18" customHeight="1">
      <c r="B123" s="15"/>
      <c r="C123" s="7"/>
      <c r="D123" s="33"/>
      <c r="E123" s="44"/>
      <c r="F123" s="37"/>
      <c r="G123" s="45"/>
      <c r="H123" s="28">
        <f>IF(OR($E123="",$F123=""),"",$E123*$F123)</f>
        <v/>
      </c>
      <c r="I123" s="45"/>
      <c r="J123" s="7"/>
      <c r="K123" s="27">
        <f>IF($B123="","",IF($D123="Compra",-(N(H123)+N(G123)),IF($D123="Venta",N(H123)-N(G123),0)))</f>
        <v/>
      </c>
      <c r="L123" s="46">
        <f>IF($B123="","",$B123)</f>
        <v/>
      </c>
    </row>
    <row r="124" spans="2:12" ht="18" customHeight="1">
      <c r="B124" s="15"/>
      <c r="C124" s="7"/>
      <c r="D124" s="33"/>
      <c r="E124" s="44"/>
      <c r="F124" s="37"/>
      <c r="G124" s="45"/>
      <c r="H124" s="28">
        <f>IF(OR($E124="",$F124=""),"",$E124*$F124)</f>
        <v/>
      </c>
      <c r="I124" s="45"/>
      <c r="J124" s="7"/>
      <c r="K124" s="27">
        <f>IF($B124="","",IF($D124="Compra",-(N(H124)+N(G124)),IF($D124="Venta",N(H124)-N(G124),0)))</f>
        <v/>
      </c>
      <c r="L124" s="46">
        <f>IF($B124="","",$B124)</f>
        <v/>
      </c>
    </row>
    <row r="125" spans="2:12" ht="18" customHeight="1">
      <c r="B125" s="15"/>
      <c r="C125" s="7"/>
      <c r="D125" s="33"/>
      <c r="E125" s="44"/>
      <c r="F125" s="37"/>
      <c r="G125" s="45"/>
      <c r="H125" s="28">
        <f>IF(OR($E125="",$F125=""),"",$E125*$F125)</f>
        <v/>
      </c>
      <c r="I125" s="45"/>
      <c r="J125" s="7"/>
      <c r="K125" s="27">
        <f>IF($B125="","",IF($D125="Compra",-(N(H125)+N(G125)),IF($D125="Venta",N(H125)-N(G125),0)))</f>
        <v/>
      </c>
      <c r="L125" s="46">
        <f>IF($B125="","",$B125)</f>
        <v/>
      </c>
    </row>
    <row r="126" spans="2:12" ht="18" customHeight="1">
      <c r="B126" s="15"/>
      <c r="C126" s="7"/>
      <c r="D126" s="33"/>
      <c r="E126" s="44"/>
      <c r="F126" s="37"/>
      <c r="G126" s="45"/>
      <c r="H126" s="28">
        <f>IF(OR($E126="",$F126=""),"",$E126*$F126)</f>
        <v/>
      </c>
      <c r="I126" s="45"/>
      <c r="J126" s="7"/>
      <c r="K126" s="27">
        <f>IF($B126="","",IF($D126="Compra",-(N(H126)+N(G126)),IF($D126="Venta",N(H126)-N(G126),0)))</f>
        <v/>
      </c>
      <c r="L126" s="46">
        <f>IF($B126="","",$B126)</f>
        <v/>
      </c>
    </row>
    <row r="127" spans="2:12" ht="18" customHeight="1">
      <c r="B127" s="15"/>
      <c r="C127" s="7"/>
      <c r="D127" s="33"/>
      <c r="E127" s="44"/>
      <c r="F127" s="37"/>
      <c r="G127" s="45"/>
      <c r="H127" s="28">
        <f>IF(OR($E127="",$F127=""),"",$E127*$F127)</f>
        <v/>
      </c>
      <c r="I127" s="45"/>
      <c r="J127" s="7"/>
      <c r="K127" s="27">
        <f>IF($B127="","",IF($D127="Compra",-(N(H127)+N(G127)),IF($D127="Venta",N(H127)-N(G127),0)))</f>
        <v/>
      </c>
      <c r="L127" s="46">
        <f>IF($B127="","",$B127)</f>
        <v/>
      </c>
    </row>
    <row r="128" spans="2:12" ht="18" customHeight="1">
      <c r="B128" s="15"/>
      <c r="C128" s="7"/>
      <c r="D128" s="33"/>
      <c r="E128" s="44"/>
      <c r="F128" s="37"/>
      <c r="G128" s="45"/>
      <c r="H128" s="28">
        <f>IF(OR($E128="",$F128=""),"",$E128*$F128)</f>
        <v/>
      </c>
      <c r="I128" s="45"/>
      <c r="J128" s="7"/>
      <c r="K128" s="27">
        <f>IF($B128="","",IF($D128="Compra",-(N(H128)+N(G128)),IF($D128="Venta",N(H128)-N(G128),0)))</f>
        <v/>
      </c>
      <c r="L128" s="46">
        <f>IF($B128="","",$B128)</f>
        <v/>
      </c>
    </row>
    <row r="129" spans="2:12" ht="18" customHeight="1">
      <c r="B129" s="15"/>
      <c r="C129" s="7"/>
      <c r="D129" s="33"/>
      <c r="E129" s="44"/>
      <c r="F129" s="37"/>
      <c r="G129" s="45"/>
      <c r="H129" s="28">
        <f>IF(OR($E129="",$F129=""),"",$E129*$F129)</f>
        <v/>
      </c>
      <c r="I129" s="45"/>
      <c r="J129" s="7"/>
      <c r="K129" s="27">
        <f>IF($B129="","",IF($D129="Compra",-(N(H129)+N(G129)),IF($D129="Venta",N(H129)-N(G129),0)))</f>
        <v/>
      </c>
      <c r="L129" s="46">
        <f>IF($B129="","",$B129)</f>
        <v/>
      </c>
    </row>
    <row r="130" spans="2:12" ht="18" customHeight="1">
      <c r="B130" s="15"/>
      <c r="C130" s="7"/>
      <c r="D130" s="33"/>
      <c r="E130" s="44"/>
      <c r="F130" s="37"/>
      <c r="G130" s="45"/>
      <c r="H130" s="28">
        <f>IF(OR($E130="",$F130=""),"",$E130*$F130)</f>
        <v/>
      </c>
      <c r="I130" s="45"/>
      <c r="J130" s="7"/>
      <c r="K130" s="27">
        <f>IF($B130="","",IF($D130="Compra",-(N(H130)+N(G130)),IF($D130="Venta",N(H130)-N(G130),0)))</f>
        <v/>
      </c>
      <c r="L130" s="46">
        <f>IF($B130="","",$B130)</f>
        <v/>
      </c>
    </row>
    <row r="131" spans="2:12" ht="18" customHeight="1">
      <c r="B131" s="15"/>
      <c r="C131" s="7"/>
      <c r="D131" s="33"/>
      <c r="E131" s="44"/>
      <c r="F131" s="37"/>
      <c r="G131" s="45"/>
      <c r="H131" s="28">
        <f>IF(OR($E131="",$F131=""),"",$E131*$F131)</f>
        <v/>
      </c>
      <c r="I131" s="45"/>
      <c r="J131" s="7"/>
      <c r="K131" s="27">
        <f>IF($B131="","",IF($D131="Compra",-(N(H131)+N(G131)),IF($D131="Venta",N(H131)-N(G131),0)))</f>
        <v/>
      </c>
      <c r="L131" s="46">
        <f>IF($B131="","",$B131)</f>
        <v/>
      </c>
    </row>
    <row r="132" spans="2:12" ht="18" customHeight="1">
      <c r="B132" s="15"/>
      <c r="C132" s="7"/>
      <c r="D132" s="33"/>
      <c r="E132" s="44"/>
      <c r="F132" s="37"/>
      <c r="G132" s="45"/>
      <c r="H132" s="28">
        <f>IF(OR($E132="",$F132=""),"",$E132*$F132)</f>
        <v/>
      </c>
      <c r="I132" s="45"/>
      <c r="J132" s="7"/>
      <c r="K132" s="27">
        <f>IF($B132="","",IF($D132="Compra",-(N(H132)+N(G132)),IF($D132="Venta",N(H132)-N(G132),0)))</f>
        <v/>
      </c>
      <c r="L132" s="46">
        <f>IF($B132="","",$B132)</f>
        <v/>
      </c>
    </row>
    <row r="133" spans="2:12" ht="18" customHeight="1">
      <c r="B133" s="15"/>
      <c r="C133" s="7"/>
      <c r="D133" s="33"/>
      <c r="E133" s="44"/>
      <c r="F133" s="37"/>
      <c r="G133" s="45"/>
      <c r="H133" s="28">
        <f>IF(OR($E133="",$F133=""),"",$E133*$F133)</f>
        <v/>
      </c>
      <c r="I133" s="45"/>
      <c r="J133" s="7"/>
      <c r="K133" s="27">
        <f>IF($B133="","",IF($D133="Compra",-(N(H133)+N(G133)),IF($D133="Venta",N(H133)-N(G133),0)))</f>
        <v/>
      </c>
      <c r="L133" s="46">
        <f>IF($B133="","",$B133)</f>
        <v/>
      </c>
    </row>
    <row r="134" spans="2:12" ht="18" customHeight="1">
      <c r="B134" s="15"/>
      <c r="C134" s="7"/>
      <c r="D134" s="33"/>
      <c r="E134" s="44"/>
      <c r="F134" s="37"/>
      <c r="G134" s="45"/>
      <c r="H134" s="28">
        <f>IF(OR($E134="",$F134=""),"",$E134*$F134)</f>
        <v/>
      </c>
      <c r="I134" s="45"/>
      <c r="J134" s="7"/>
      <c r="K134" s="27">
        <f>IF($B134="","",IF($D134="Compra",-(N(H134)+N(G134)),IF($D134="Venta",N(H134)-N(G134),0)))</f>
        <v/>
      </c>
      <c r="L134" s="46">
        <f>IF($B134="","",$B134)</f>
        <v/>
      </c>
    </row>
    <row r="135" spans="2:12" ht="18" customHeight="1">
      <c r="B135" s="15"/>
      <c r="C135" s="7"/>
      <c r="D135" s="33"/>
      <c r="E135" s="44"/>
      <c r="F135" s="37"/>
      <c r="G135" s="45"/>
      <c r="H135" s="28">
        <f>IF(OR($E135="",$F135=""),"",$E135*$F135)</f>
        <v/>
      </c>
      <c r="I135" s="45"/>
      <c r="J135" s="7"/>
      <c r="K135" s="27">
        <f>IF($B135="","",IF($D135="Compra",-(N(H135)+N(G135)),IF($D135="Venta",N(H135)-N(G135),0)))</f>
        <v/>
      </c>
      <c r="L135" s="46">
        <f>IF($B135="","",$B135)</f>
        <v/>
      </c>
    </row>
    <row r="136" spans="2:12" ht="18" customHeight="1">
      <c r="B136" s="15"/>
      <c r="C136" s="7"/>
      <c r="D136" s="33"/>
      <c r="E136" s="44"/>
      <c r="F136" s="37"/>
      <c r="G136" s="45"/>
      <c r="H136" s="28">
        <f>IF(OR($E136="",$F136=""),"",$E136*$F136)</f>
        <v/>
      </c>
      <c r="I136" s="45"/>
      <c r="J136" s="7"/>
      <c r="K136" s="27">
        <f>IF($B136="","",IF($D136="Compra",-(N(H136)+N(G136)),IF($D136="Venta",N(H136)-N(G136),0)))</f>
        <v/>
      </c>
      <c r="L136" s="46">
        <f>IF($B136="","",$B136)</f>
        <v/>
      </c>
    </row>
    <row r="137" spans="2:12" ht="18" customHeight="1">
      <c r="B137" s="15"/>
      <c r="C137" s="7"/>
      <c r="D137" s="33"/>
      <c r="E137" s="44"/>
      <c r="F137" s="37"/>
      <c r="G137" s="45"/>
      <c r="H137" s="28">
        <f>IF(OR($E137="",$F137=""),"",$E137*$F137)</f>
        <v/>
      </c>
      <c r="I137" s="45"/>
      <c r="J137" s="7"/>
      <c r="K137" s="27">
        <f>IF($B137="","",IF($D137="Compra",-(N(H137)+N(G137)),IF($D137="Venta",N(H137)-N(G137),0)))</f>
        <v/>
      </c>
      <c r="L137" s="46">
        <f>IF($B137="","",$B137)</f>
        <v/>
      </c>
    </row>
    <row r="138" spans="2:12" ht="18" customHeight="1">
      <c r="B138" s="15"/>
      <c r="C138" s="7"/>
      <c r="D138" s="33"/>
      <c r="E138" s="44"/>
      <c r="F138" s="37"/>
      <c r="G138" s="45"/>
      <c r="H138" s="28">
        <f>IF(OR($E138="",$F138=""),"",$E138*$F138)</f>
        <v/>
      </c>
      <c r="I138" s="45"/>
      <c r="J138" s="7"/>
      <c r="K138" s="27">
        <f>IF($B138="","",IF($D138="Compra",-(N(H138)+N(G138)),IF($D138="Venta",N(H138)-N(G138),0)))</f>
        <v/>
      </c>
      <c r="L138" s="46">
        <f>IF($B138="","",$B138)</f>
        <v/>
      </c>
    </row>
    <row r="139" spans="2:12" ht="18" customHeight="1">
      <c r="B139" s="15"/>
      <c r="C139" s="7"/>
      <c r="D139" s="33"/>
      <c r="E139" s="44"/>
      <c r="F139" s="37"/>
      <c r="G139" s="45"/>
      <c r="H139" s="28">
        <f>IF(OR($E139="",$F139=""),"",$E139*$F139)</f>
        <v/>
      </c>
      <c r="I139" s="45"/>
      <c r="J139" s="7"/>
      <c r="K139" s="27">
        <f>IF($B139="","",IF($D139="Compra",-(N(H139)+N(G139)),IF($D139="Venta",N(H139)-N(G139),0)))</f>
        <v/>
      </c>
      <c r="L139" s="46">
        <f>IF($B139="","",$B139)</f>
        <v/>
      </c>
    </row>
    <row r="140" spans="2:12" ht="18" customHeight="1">
      <c r="B140" s="15"/>
      <c r="C140" s="7"/>
      <c r="D140" s="33"/>
      <c r="E140" s="44"/>
      <c r="F140" s="37"/>
      <c r="G140" s="45"/>
      <c r="H140" s="28">
        <f>IF(OR($E140="",$F140=""),"",$E140*$F140)</f>
        <v/>
      </c>
      <c r="I140" s="45"/>
      <c r="J140" s="7"/>
      <c r="K140" s="27">
        <f>IF($B140="","",IF($D140="Compra",-(N(H140)+N(G140)),IF($D140="Venta",N(H140)-N(G140),0)))</f>
        <v/>
      </c>
      <c r="L140" s="46">
        <f>IF($B140="","",$B140)</f>
        <v/>
      </c>
    </row>
    <row r="141" spans="2:12" ht="18" customHeight="1">
      <c r="B141" s="15"/>
      <c r="C141" s="7"/>
      <c r="D141" s="33"/>
      <c r="E141" s="44"/>
      <c r="F141" s="37"/>
      <c r="G141" s="45"/>
      <c r="H141" s="28">
        <f>IF(OR($E141="",$F141=""),"",$E141*$F141)</f>
        <v/>
      </c>
      <c r="I141" s="45"/>
      <c r="J141" s="7"/>
      <c r="K141" s="27">
        <f>IF($B141="","",IF($D141="Compra",-(N(H141)+N(G141)),IF($D141="Venta",N(H141)-N(G141),0)))</f>
        <v/>
      </c>
      <c r="L141" s="46">
        <f>IF($B141="","",$B141)</f>
        <v/>
      </c>
    </row>
    <row r="142" spans="2:12" ht="18" customHeight="1">
      <c r="B142" s="15"/>
      <c r="C142" s="7"/>
      <c r="D142" s="33"/>
      <c r="E142" s="44"/>
      <c r="F142" s="37"/>
      <c r="G142" s="45"/>
      <c r="H142" s="28">
        <f>IF(OR($E142="",$F142=""),"",$E142*$F142)</f>
        <v/>
      </c>
      <c r="I142" s="45"/>
      <c r="J142" s="7"/>
      <c r="K142" s="27">
        <f>IF($B142="","",IF($D142="Compra",-(N(H142)+N(G142)),IF($D142="Venta",N(H142)-N(G142),0)))</f>
        <v/>
      </c>
      <c r="L142" s="46">
        <f>IF($B142="","",$B142)</f>
        <v/>
      </c>
    </row>
    <row r="143" spans="2:12" ht="18" customHeight="1">
      <c r="B143" s="15"/>
      <c r="C143" s="7"/>
      <c r="D143" s="33"/>
      <c r="E143" s="44"/>
      <c r="F143" s="37"/>
      <c r="G143" s="45"/>
      <c r="H143" s="28">
        <f>IF(OR($E143="",$F143=""),"",$E143*$F143)</f>
        <v/>
      </c>
      <c r="I143" s="45"/>
      <c r="J143" s="7"/>
      <c r="K143" s="27">
        <f>IF($B143="","",IF($D143="Compra",-(N(H143)+N(G143)),IF($D143="Venta",N(H143)-N(G143),0)))</f>
        <v/>
      </c>
      <c r="L143" s="46">
        <f>IF($B143="","",$B143)</f>
        <v/>
      </c>
    </row>
    <row r="144" spans="2:12" ht="18" customHeight="1">
      <c r="B144" s="15"/>
      <c r="C144" s="7"/>
      <c r="D144" s="33"/>
      <c r="E144" s="44"/>
      <c r="F144" s="37"/>
      <c r="G144" s="45"/>
      <c r="H144" s="28">
        <f>IF(OR($E144="",$F144=""),"",$E144*$F144)</f>
        <v/>
      </c>
      <c r="I144" s="45"/>
      <c r="J144" s="7"/>
      <c r="K144" s="27">
        <f>IF($B144="","",IF($D144="Compra",-(N(H144)+N(G144)),IF($D144="Venta",N(H144)-N(G144),0)))</f>
        <v/>
      </c>
      <c r="L144" s="46">
        <f>IF($B144="","",$B144)</f>
        <v/>
      </c>
    </row>
    <row r="145" spans="2:12" ht="18" customHeight="1">
      <c r="B145" s="15"/>
      <c r="C145" s="7"/>
      <c r="D145" s="33"/>
      <c r="E145" s="44"/>
      <c r="F145" s="37"/>
      <c r="G145" s="45"/>
      <c r="H145" s="28">
        <f>IF(OR($E145="",$F145=""),"",$E145*$F145)</f>
        <v/>
      </c>
      <c r="I145" s="45"/>
      <c r="J145" s="7"/>
      <c r="K145" s="27">
        <f>IF($B145="","",IF($D145="Compra",-(N(H145)+N(G145)),IF($D145="Venta",N(H145)-N(G145),0)))</f>
        <v/>
      </c>
      <c r="L145" s="46">
        <f>IF($B145="","",$B145)</f>
        <v/>
      </c>
    </row>
    <row r="146" spans="2:12" ht="18" customHeight="1">
      <c r="B146" s="15"/>
      <c r="C146" s="7"/>
      <c r="D146" s="33"/>
      <c r="E146" s="44"/>
      <c r="F146" s="37"/>
      <c r="G146" s="45"/>
      <c r="H146" s="28">
        <f>IF(OR($E146="",$F146=""),"",$E146*$F146)</f>
        <v/>
      </c>
      <c r="I146" s="45"/>
      <c r="J146" s="7"/>
      <c r="K146" s="27">
        <f>IF($B146="","",IF($D146="Compra",-(N(H146)+N(G146)),IF($D146="Venta",N(H146)-N(G146),0)))</f>
        <v/>
      </c>
      <c r="L146" s="46">
        <f>IF($B146="","",$B146)</f>
        <v/>
      </c>
    </row>
    <row r="147" spans="2:12" ht="18" customHeight="1">
      <c r="B147" s="15"/>
      <c r="C147" s="7"/>
      <c r="D147" s="33"/>
      <c r="E147" s="44"/>
      <c r="F147" s="37"/>
      <c r="G147" s="45"/>
      <c r="H147" s="28">
        <f>IF(OR($E147="",$F147=""),"",$E147*$F147)</f>
        <v/>
      </c>
      <c r="I147" s="45"/>
      <c r="J147" s="7"/>
      <c r="K147" s="27">
        <f>IF($B147="","",IF($D147="Compra",-(N(H147)+N(G147)),IF($D147="Venta",N(H147)-N(G147),0)))</f>
        <v/>
      </c>
      <c r="L147" s="46">
        <f>IF($B147="","",$B147)</f>
        <v/>
      </c>
    </row>
    <row r="148" spans="2:12" ht="18" customHeight="1">
      <c r="B148" s="15"/>
      <c r="C148" s="7"/>
      <c r="D148" s="33"/>
      <c r="E148" s="44"/>
      <c r="F148" s="37"/>
      <c r="G148" s="45"/>
      <c r="H148" s="28">
        <f>IF(OR($E148="",$F148=""),"",$E148*$F148)</f>
        <v/>
      </c>
      <c r="I148" s="45"/>
      <c r="J148" s="7"/>
      <c r="K148" s="27">
        <f>IF($B148="","",IF($D148="Compra",-(N(H148)+N(G148)),IF($D148="Venta",N(H148)-N(G148),0)))</f>
        <v/>
      </c>
      <c r="L148" s="46">
        <f>IF($B148="","",$B148)</f>
        <v/>
      </c>
    </row>
    <row r="149" spans="2:12" ht="18" customHeight="1">
      <c r="B149" s="15"/>
      <c r="C149" s="7"/>
      <c r="D149" s="33"/>
      <c r="E149" s="44"/>
      <c r="F149" s="37"/>
      <c r="G149" s="45"/>
      <c r="H149" s="28">
        <f>IF(OR($E149="",$F149=""),"",$E149*$F149)</f>
        <v/>
      </c>
      <c r="I149" s="45"/>
      <c r="J149" s="7"/>
      <c r="K149" s="27">
        <f>IF($B149="","",IF($D149="Compra",-(N(H149)+N(G149)),IF($D149="Venta",N(H149)-N(G149),0)))</f>
        <v/>
      </c>
      <c r="L149" s="46">
        <f>IF($B149="","",$B149)</f>
        <v/>
      </c>
    </row>
    <row r="150" spans="2:12" ht="18" customHeight="1">
      <c r="B150" s="15"/>
      <c r="C150" s="7"/>
      <c r="D150" s="33"/>
      <c r="E150" s="44"/>
      <c r="F150" s="37"/>
      <c r="G150" s="45"/>
      <c r="H150" s="28">
        <f>IF(OR($E150="",$F150=""),"",$E150*$F150)</f>
        <v/>
      </c>
      <c r="I150" s="45"/>
      <c r="J150" s="7"/>
      <c r="K150" s="27">
        <f>IF($B150="","",IF($D150="Compra",-(N(H150)+N(G150)),IF($D150="Venta",N(H150)-N(G150),0)))</f>
        <v/>
      </c>
      <c r="L150" s="46">
        <f>IF($B150="","",$B150)</f>
        <v/>
      </c>
    </row>
    <row r="151" spans="2:12" ht="18" customHeight="1">
      <c r="B151" s="15"/>
      <c r="C151" s="7"/>
      <c r="D151" s="33"/>
      <c r="E151" s="44"/>
      <c r="F151" s="37"/>
      <c r="G151" s="45"/>
      <c r="H151" s="28">
        <f>IF(OR($E151="",$F151=""),"",$E151*$F151)</f>
        <v/>
      </c>
      <c r="I151" s="45"/>
      <c r="J151" s="7"/>
      <c r="K151" s="27">
        <f>IF($B151="","",IF($D151="Compra",-(N(H151)+N(G151)),IF($D151="Venta",N(H151)-N(G151),0)))</f>
        <v/>
      </c>
      <c r="L151" s="46">
        <f>IF($B151="","",$B151)</f>
        <v/>
      </c>
    </row>
    <row r="152" spans="2:12" ht="18" customHeight="1">
      <c r="B152" s="15"/>
      <c r="C152" s="7"/>
      <c r="D152" s="33"/>
      <c r="E152" s="44"/>
      <c r="F152" s="37"/>
      <c r="G152" s="45"/>
      <c r="H152" s="28">
        <f>IF(OR($E152="",$F152=""),"",$E152*$F152)</f>
        <v/>
      </c>
      <c r="I152" s="45"/>
      <c r="J152" s="7"/>
      <c r="K152" s="27">
        <f>IF($B152="","",IF($D152="Compra",-(N(H152)+N(G152)),IF($D152="Venta",N(H152)-N(G152),0)))</f>
        <v/>
      </c>
      <c r="L152" s="46">
        <f>IF($B152="","",$B152)</f>
        <v/>
      </c>
    </row>
    <row r="153" spans="2:12" ht="18" customHeight="1">
      <c r="B153" s="15"/>
      <c r="C153" s="7"/>
      <c r="D153" s="33"/>
      <c r="E153" s="44"/>
      <c r="F153" s="37"/>
      <c r="G153" s="45"/>
      <c r="H153" s="28">
        <f>IF(OR($E153="",$F153=""),"",$E153*$F153)</f>
        <v/>
      </c>
      <c r="I153" s="45"/>
      <c r="J153" s="7"/>
      <c r="K153" s="27">
        <f>IF($B153="","",IF($D153="Compra",-(N(H153)+N(G153)),IF($D153="Venta",N(H153)-N(G153),0)))</f>
        <v/>
      </c>
      <c r="L153" s="46">
        <f>IF($B153="","",$B153)</f>
        <v/>
      </c>
    </row>
    <row r="154" spans="2:12" ht="18" customHeight="1">
      <c r="B154" s="15"/>
      <c r="C154" s="7"/>
      <c r="D154" s="33"/>
      <c r="E154" s="44"/>
      <c r="F154" s="37"/>
      <c r="G154" s="45"/>
      <c r="H154" s="28">
        <f>IF(OR($E154="",$F154=""),"",$E154*$F154)</f>
        <v/>
      </c>
      <c r="I154" s="45"/>
      <c r="J154" s="7"/>
      <c r="K154" s="27">
        <f>IF($B154="","",IF($D154="Compra",-(N(H154)+N(G154)),IF($D154="Venta",N(H154)-N(G154),0)))</f>
        <v/>
      </c>
      <c r="L154" s="46">
        <f>IF($B154="","",$B154)</f>
        <v/>
      </c>
    </row>
    <row r="155" spans="2:12" ht="18" customHeight="1">
      <c r="B155" s="15"/>
      <c r="C155" s="7"/>
      <c r="D155" s="33"/>
      <c r="E155" s="44"/>
      <c r="F155" s="37"/>
      <c r="G155" s="45"/>
      <c r="H155" s="28">
        <f>IF(OR($E155="",$F155=""),"",$E155*$F155)</f>
        <v/>
      </c>
      <c r="I155" s="45"/>
      <c r="J155" s="7"/>
      <c r="K155" s="27">
        <f>IF($B155="","",IF($D155="Compra",-(N(H155)+N(G155)),IF($D155="Venta",N(H155)-N(G155),0)))</f>
        <v/>
      </c>
      <c r="L155" s="46">
        <f>IF($B155="","",$B155)</f>
        <v/>
      </c>
    </row>
    <row r="156" spans="2:12" ht="18" customHeight="1">
      <c r="B156" s="15"/>
      <c r="C156" s="7"/>
      <c r="D156" s="33"/>
      <c r="E156" s="44"/>
      <c r="F156" s="37"/>
      <c r="G156" s="45"/>
      <c r="H156" s="28">
        <f>IF(OR($E156="",$F156=""),"",$E156*$F156)</f>
        <v/>
      </c>
      <c r="I156" s="45"/>
      <c r="J156" s="7"/>
      <c r="K156" s="27">
        <f>IF($B156="","",IF($D156="Compra",-(N(H156)+N(G156)),IF($D156="Venta",N(H156)-N(G156),0)))</f>
        <v/>
      </c>
      <c r="L156" s="46">
        <f>IF($B156="","",$B156)</f>
        <v/>
      </c>
    </row>
    <row r="157" spans="2:12" ht="18" customHeight="1">
      <c r="B157" s="15"/>
      <c r="C157" s="7"/>
      <c r="D157" s="33"/>
      <c r="E157" s="44"/>
      <c r="F157" s="37"/>
      <c r="G157" s="45"/>
      <c r="H157" s="28">
        <f>IF(OR($E157="",$F157=""),"",$E157*$F157)</f>
        <v/>
      </c>
      <c r="I157" s="45"/>
      <c r="J157" s="7"/>
      <c r="K157" s="27">
        <f>IF($B157="","",IF($D157="Compra",-(N(H157)+N(G157)),IF($D157="Venta",N(H157)-N(G157),0)))</f>
        <v/>
      </c>
      <c r="L157" s="46">
        <f>IF($B157="","",$B157)</f>
        <v/>
      </c>
    </row>
    <row r="158" spans="2:12" ht="18" customHeight="1">
      <c r="B158" s="15"/>
      <c r="C158" s="7"/>
      <c r="D158" s="33"/>
      <c r="E158" s="44"/>
      <c r="F158" s="37"/>
      <c r="G158" s="45"/>
      <c r="H158" s="28">
        <f>IF(OR($E158="",$F158=""),"",$E158*$F158)</f>
        <v/>
      </c>
      <c r="I158" s="45"/>
      <c r="J158" s="7"/>
      <c r="K158" s="27">
        <f>IF($B158="","",IF($D158="Compra",-(N(H158)+N(G158)),IF($D158="Venta",N(H158)-N(G158),0)))</f>
        <v/>
      </c>
      <c r="L158" s="46">
        <f>IF($B158="","",$B158)</f>
        <v/>
      </c>
    </row>
    <row r="159" spans="2:12" ht="18" customHeight="1">
      <c r="B159" s="15"/>
      <c r="C159" s="7"/>
      <c r="D159" s="33"/>
      <c r="E159" s="44"/>
      <c r="F159" s="37"/>
      <c r="G159" s="45"/>
      <c r="H159" s="28">
        <f>IF(OR($E159="",$F159=""),"",$E159*$F159)</f>
        <v/>
      </c>
      <c r="I159" s="45"/>
      <c r="J159" s="7"/>
      <c r="K159" s="27">
        <f>IF($B159="","",IF($D159="Compra",-(N(H159)+N(G159)),IF($D159="Venta",N(H159)-N(G159),0)))</f>
        <v/>
      </c>
      <c r="L159" s="46">
        <f>IF($B159="","",$B159)</f>
        <v/>
      </c>
    </row>
    <row r="160" spans="2:12" ht="18" customHeight="1">
      <c r="B160" s="15"/>
      <c r="C160" s="7"/>
      <c r="D160" s="33"/>
      <c r="E160" s="44"/>
      <c r="F160" s="37"/>
      <c r="G160" s="45"/>
      <c r="H160" s="28">
        <f>IF(OR($E160="",$F160=""),"",$E160*$F160)</f>
        <v/>
      </c>
      <c r="I160" s="45"/>
      <c r="J160" s="7"/>
      <c r="K160" s="27">
        <f>IF($B160="","",IF($D160="Compra",-(N(H160)+N(G160)),IF($D160="Venta",N(H160)-N(G160),0)))</f>
        <v/>
      </c>
      <c r="L160" s="46">
        <f>IF($B160="","",$B160)</f>
        <v/>
      </c>
    </row>
    <row r="161" spans="2:12" ht="18" customHeight="1">
      <c r="B161" s="15"/>
      <c r="C161" s="7"/>
      <c r="D161" s="33"/>
      <c r="E161" s="44"/>
      <c r="F161" s="37"/>
      <c r="G161" s="45"/>
      <c r="H161" s="28">
        <f>IF(OR($E161="",$F161=""),"",$E161*$F161)</f>
        <v/>
      </c>
      <c r="I161" s="45"/>
      <c r="J161" s="7"/>
      <c r="K161" s="27">
        <f>IF($B161="","",IF($D161="Compra",-(N(H161)+N(G161)),IF($D161="Venta",N(H161)-N(G161),0)))</f>
        <v/>
      </c>
      <c r="L161" s="46">
        <f>IF($B161="","",$B161)</f>
        <v/>
      </c>
    </row>
    <row r="162" spans="2:12" ht="18" customHeight="1">
      <c r="B162" s="15"/>
      <c r="C162" s="7"/>
      <c r="D162" s="33"/>
      <c r="E162" s="44"/>
      <c r="F162" s="37"/>
      <c r="G162" s="45"/>
      <c r="H162" s="28">
        <f>IF(OR($E162="",$F162=""),"",$E162*$F162)</f>
        <v/>
      </c>
      <c r="I162" s="45"/>
      <c r="J162" s="7"/>
      <c r="K162" s="27">
        <f>IF($B162="","",IF($D162="Compra",-(N(H162)+N(G162)),IF($D162="Venta",N(H162)-N(G162),0)))</f>
        <v/>
      </c>
      <c r="L162" s="46">
        <f>IF($B162="","",$B162)</f>
        <v/>
      </c>
    </row>
    <row r="163" spans="2:12" ht="18" customHeight="1">
      <c r="B163" s="15"/>
      <c r="C163" s="7"/>
      <c r="D163" s="33"/>
      <c r="E163" s="44"/>
      <c r="F163" s="37"/>
      <c r="G163" s="45"/>
      <c r="H163" s="28">
        <f>IF(OR($E163="",$F163=""),"",$E163*$F163)</f>
        <v/>
      </c>
      <c r="I163" s="45"/>
      <c r="J163" s="7"/>
      <c r="K163" s="27">
        <f>IF($B163="","",IF($D163="Compra",-(N(H163)+N(G163)),IF($D163="Venta",N(H163)-N(G163),0)))</f>
        <v/>
      </c>
      <c r="L163" s="46">
        <f>IF($B163="","",$B163)</f>
        <v/>
      </c>
    </row>
    <row r="164" spans="2:12" ht="18" customHeight="1">
      <c r="B164" s="15"/>
      <c r="C164" s="7"/>
      <c r="D164" s="33"/>
      <c r="E164" s="44"/>
      <c r="F164" s="37"/>
      <c r="G164" s="45"/>
      <c r="H164" s="28">
        <f>IF(OR($E164="",$F164=""),"",$E164*$F164)</f>
        <v/>
      </c>
      <c r="I164" s="45"/>
      <c r="J164" s="7"/>
      <c r="K164" s="27">
        <f>IF($B164="","",IF($D164="Compra",-(N(H164)+N(G164)),IF($D164="Venta",N(H164)-N(G164),0)))</f>
        <v/>
      </c>
      <c r="L164" s="46">
        <f>IF($B164="","",$B164)</f>
        <v/>
      </c>
    </row>
    <row r="165" spans="2:12" ht="18" customHeight="1">
      <c r="B165" s="15"/>
      <c r="C165" s="7"/>
      <c r="D165" s="33"/>
      <c r="E165" s="44"/>
      <c r="F165" s="37"/>
      <c r="G165" s="45"/>
      <c r="H165" s="28">
        <f>IF(OR($E165="",$F165=""),"",$E165*$F165)</f>
        <v/>
      </c>
      <c r="I165" s="45"/>
      <c r="J165" s="7"/>
      <c r="K165" s="27">
        <f>IF($B165="","",IF($D165="Compra",-(N(H165)+N(G165)),IF($D165="Venta",N(H165)-N(G165),0)))</f>
        <v/>
      </c>
      <c r="L165" s="46">
        <f>IF($B165="","",$B165)</f>
        <v/>
      </c>
    </row>
    <row r="166" spans="2:12" ht="18" customHeight="1">
      <c r="B166" s="15"/>
      <c r="C166" s="7"/>
      <c r="D166" s="33"/>
      <c r="E166" s="44"/>
      <c r="F166" s="37"/>
      <c r="G166" s="45"/>
      <c r="H166" s="28">
        <f>IF(OR($E166="",$F166=""),"",$E166*$F166)</f>
        <v/>
      </c>
      <c r="I166" s="45"/>
      <c r="J166" s="7"/>
      <c r="K166" s="27">
        <f>IF($B166="","",IF($D166="Compra",-(N(H166)+N(G166)),IF($D166="Venta",N(H166)-N(G166),0)))</f>
        <v/>
      </c>
      <c r="L166" s="46">
        <f>IF($B166="","",$B166)</f>
        <v/>
      </c>
    </row>
    <row r="167" spans="2:12" ht="18" customHeight="1">
      <c r="B167" s="15"/>
      <c r="C167" s="7"/>
      <c r="D167" s="33"/>
      <c r="E167" s="44"/>
      <c r="F167" s="37"/>
      <c r="G167" s="45"/>
      <c r="H167" s="28">
        <f>IF(OR($E167="",$F167=""),"",$E167*$F167)</f>
        <v/>
      </c>
      <c r="I167" s="45"/>
      <c r="J167" s="7"/>
      <c r="K167" s="27">
        <f>IF($B167="","",IF($D167="Compra",-(N(H167)+N(G167)),IF($D167="Venta",N(H167)-N(G167),0)))</f>
        <v/>
      </c>
      <c r="L167" s="46">
        <f>IF($B167="","",$B167)</f>
        <v/>
      </c>
    </row>
    <row r="168" spans="2:12" ht="18" customHeight="1">
      <c r="B168" s="15"/>
      <c r="C168" s="7"/>
      <c r="D168" s="33"/>
      <c r="E168" s="44"/>
      <c r="F168" s="37"/>
      <c r="G168" s="45"/>
      <c r="H168" s="28">
        <f>IF(OR($E168="",$F168=""),"",$E168*$F168)</f>
        <v/>
      </c>
      <c r="I168" s="45"/>
      <c r="J168" s="7"/>
      <c r="K168" s="27">
        <f>IF($B168="","",IF($D168="Compra",-(N(H168)+N(G168)),IF($D168="Venta",N(H168)-N(G168),0)))</f>
        <v/>
      </c>
      <c r="L168" s="46">
        <f>IF($B168="","",$B168)</f>
        <v/>
      </c>
    </row>
    <row r="169" spans="2:12" ht="18" customHeight="1">
      <c r="B169" s="15"/>
      <c r="C169" s="7"/>
      <c r="D169" s="33"/>
      <c r="E169" s="44"/>
      <c r="F169" s="37"/>
      <c r="G169" s="45"/>
      <c r="H169" s="28">
        <f>IF(OR($E169="",$F169=""),"",$E169*$F169)</f>
        <v/>
      </c>
      <c r="I169" s="45"/>
      <c r="J169" s="7"/>
      <c r="K169" s="27">
        <f>IF($B169="","",IF($D169="Compra",-(N(H169)+N(G169)),IF($D169="Venta",N(H169)-N(G169),0)))</f>
        <v/>
      </c>
      <c r="L169" s="46">
        <f>IF($B169="","",$B169)</f>
        <v/>
      </c>
    </row>
    <row r="170" spans="2:12" ht="18" customHeight="1">
      <c r="B170" s="15"/>
      <c r="C170" s="7"/>
      <c r="D170" s="33"/>
      <c r="E170" s="44"/>
      <c r="F170" s="37"/>
      <c r="G170" s="45"/>
      <c r="H170" s="28">
        <f>IF(OR($E170="",$F170=""),"",$E170*$F170)</f>
        <v/>
      </c>
      <c r="I170" s="45"/>
      <c r="J170" s="7"/>
      <c r="K170" s="27">
        <f>IF($B170="","",IF($D170="Compra",-(N(H170)+N(G170)),IF($D170="Venta",N(H170)-N(G170),0)))</f>
        <v/>
      </c>
      <c r="L170" s="46">
        <f>IF($B170="","",$B170)</f>
        <v/>
      </c>
    </row>
    <row r="171" spans="2:12" ht="18" customHeight="1">
      <c r="B171" s="15"/>
      <c r="C171" s="7"/>
      <c r="D171" s="33"/>
      <c r="E171" s="44"/>
      <c r="F171" s="37"/>
      <c r="G171" s="45"/>
      <c r="H171" s="28">
        <f>IF(OR($E171="",$F171=""),"",$E171*$F171)</f>
        <v/>
      </c>
      <c r="I171" s="45"/>
      <c r="J171" s="7"/>
      <c r="K171" s="27">
        <f>IF($B171="","",IF($D171="Compra",-(N(H171)+N(G171)),IF($D171="Venta",N(H171)-N(G171),0)))</f>
        <v/>
      </c>
      <c r="L171" s="46">
        <f>IF($B171="","",$B171)</f>
        <v/>
      </c>
    </row>
    <row r="172" spans="2:12" ht="18" customHeight="1">
      <c r="B172" s="15"/>
      <c r="C172" s="7"/>
      <c r="D172" s="33"/>
      <c r="E172" s="44"/>
      <c r="F172" s="37"/>
      <c r="G172" s="45"/>
      <c r="H172" s="28">
        <f>IF(OR($E172="",$F172=""),"",$E172*$F172)</f>
        <v/>
      </c>
      <c r="I172" s="45"/>
      <c r="J172" s="7"/>
      <c r="K172" s="27">
        <f>IF($B172="","",IF($D172="Compra",-(N(H172)+N(G172)),IF($D172="Venta",N(H172)-N(G172),0)))</f>
        <v/>
      </c>
      <c r="L172" s="46">
        <f>IF($B172="","",$B172)</f>
        <v/>
      </c>
    </row>
    <row r="173" spans="2:12" ht="18" customHeight="1">
      <c r="B173" s="15"/>
      <c r="C173" s="7"/>
      <c r="D173" s="33"/>
      <c r="E173" s="44"/>
      <c r="F173" s="37"/>
      <c r="G173" s="45"/>
      <c r="H173" s="28">
        <f>IF(OR($E173="",$F173=""),"",$E173*$F173)</f>
        <v/>
      </c>
      <c r="I173" s="45"/>
      <c r="J173" s="7"/>
      <c r="K173" s="27">
        <f>IF($B173="","",IF($D173="Compra",-(N(H173)+N(G173)),IF($D173="Venta",N(H173)-N(G173),0)))</f>
        <v/>
      </c>
      <c r="L173" s="46">
        <f>IF($B173="","",$B173)</f>
        <v/>
      </c>
    </row>
    <row r="174" spans="2:12" ht="18" customHeight="1">
      <c r="B174" s="15"/>
      <c r="C174" s="7"/>
      <c r="D174" s="33"/>
      <c r="E174" s="44"/>
      <c r="F174" s="37"/>
      <c r="G174" s="45"/>
      <c r="H174" s="28">
        <f>IF(OR($E174="",$F174=""),"",$E174*$F174)</f>
        <v/>
      </c>
      <c r="I174" s="45"/>
      <c r="J174" s="7"/>
      <c r="K174" s="27">
        <f>IF($B174="","",IF($D174="Compra",-(N(H174)+N(G174)),IF($D174="Venta",N(H174)-N(G174),0)))</f>
        <v/>
      </c>
      <c r="L174" s="46">
        <f>IF($B174="","",$B174)</f>
        <v/>
      </c>
    </row>
    <row r="175" spans="2:12" ht="18" customHeight="1">
      <c r="B175" s="15"/>
      <c r="C175" s="7"/>
      <c r="D175" s="33"/>
      <c r="E175" s="44"/>
      <c r="F175" s="37"/>
      <c r="G175" s="45"/>
      <c r="H175" s="28">
        <f>IF(OR($E175="",$F175=""),"",$E175*$F175)</f>
        <v/>
      </c>
      <c r="I175" s="45"/>
      <c r="J175" s="7"/>
      <c r="K175" s="27">
        <f>IF($B175="","",IF($D175="Compra",-(N(H175)+N(G175)),IF($D175="Venta",N(H175)-N(G175),0)))</f>
        <v/>
      </c>
      <c r="L175" s="46">
        <f>IF($B175="","",$B175)</f>
        <v/>
      </c>
    </row>
    <row r="176" spans="2:12" ht="18" customHeight="1">
      <c r="B176" s="15"/>
      <c r="C176" s="7"/>
      <c r="D176" s="33"/>
      <c r="E176" s="44"/>
      <c r="F176" s="37"/>
      <c r="G176" s="45"/>
      <c r="H176" s="28">
        <f>IF(OR($E176="",$F176=""),"",$E176*$F176)</f>
        <v/>
      </c>
      <c r="I176" s="45"/>
      <c r="J176" s="7"/>
      <c r="K176" s="27">
        <f>IF($B176="","",IF($D176="Compra",-(N(H176)+N(G176)),IF($D176="Venta",N(H176)-N(G176),0)))</f>
        <v/>
      </c>
      <c r="L176" s="46">
        <f>IF($B176="","",$B176)</f>
        <v/>
      </c>
    </row>
    <row r="177" spans="2:12" ht="18" customHeight="1">
      <c r="B177" s="15"/>
      <c r="C177" s="7"/>
      <c r="D177" s="33"/>
      <c r="E177" s="44"/>
      <c r="F177" s="37"/>
      <c r="G177" s="45"/>
      <c r="H177" s="28">
        <f>IF(OR($E177="",$F177=""),"",$E177*$F177)</f>
        <v/>
      </c>
      <c r="I177" s="45"/>
      <c r="J177" s="7"/>
      <c r="K177" s="27">
        <f>IF($B177="","",IF($D177="Compra",-(N(H177)+N(G177)),IF($D177="Venta",N(H177)-N(G177),0)))</f>
        <v/>
      </c>
      <c r="L177" s="46">
        <f>IF($B177="","",$B177)</f>
        <v/>
      </c>
    </row>
    <row r="178" spans="2:12" ht="18" customHeight="1">
      <c r="B178" s="15"/>
      <c r="C178" s="7"/>
      <c r="D178" s="33"/>
      <c r="E178" s="44"/>
      <c r="F178" s="37"/>
      <c r="G178" s="45"/>
      <c r="H178" s="28">
        <f>IF(OR($E178="",$F178=""),"",$E178*$F178)</f>
        <v/>
      </c>
      <c r="I178" s="45"/>
      <c r="J178" s="7"/>
      <c r="K178" s="27">
        <f>IF($B178="","",IF($D178="Compra",-(N(H178)+N(G178)),IF($D178="Venta",N(H178)-N(G178),0)))</f>
        <v/>
      </c>
      <c r="L178" s="46">
        <f>IF($B178="","",$B178)</f>
        <v/>
      </c>
    </row>
    <row r="179" spans="2:12" ht="18" customHeight="1">
      <c r="B179" s="15"/>
      <c r="C179" s="7"/>
      <c r="D179" s="33"/>
      <c r="E179" s="44"/>
      <c r="F179" s="37"/>
      <c r="G179" s="45"/>
      <c r="H179" s="28">
        <f>IF(OR($E179="",$F179=""),"",$E179*$F179)</f>
        <v/>
      </c>
      <c r="I179" s="45"/>
      <c r="J179" s="7"/>
      <c r="K179" s="27">
        <f>IF($B179="","",IF($D179="Compra",-(N(H179)+N(G179)),IF($D179="Venta",N(H179)-N(G179),0)))</f>
        <v/>
      </c>
      <c r="L179" s="46">
        <f>IF($B179="","",$B179)</f>
        <v/>
      </c>
    </row>
    <row r="180" spans="2:12" ht="18" customHeight="1">
      <c r="B180" s="15"/>
      <c r="C180" s="7"/>
      <c r="D180" s="33"/>
      <c r="E180" s="44"/>
      <c r="F180" s="37"/>
      <c r="G180" s="45"/>
      <c r="H180" s="28">
        <f>IF(OR($E180="",$F180=""),"",$E180*$F180)</f>
        <v/>
      </c>
      <c r="I180" s="45"/>
      <c r="J180" s="7"/>
      <c r="K180" s="27">
        <f>IF($B180="","",IF($D180="Compra",-(N(H180)+N(G180)),IF($D180="Venta",N(H180)-N(G180),0)))</f>
        <v/>
      </c>
      <c r="L180" s="46">
        <f>IF($B180="","",$B180)</f>
        <v/>
      </c>
    </row>
    <row r="181" spans="2:12" ht="18" customHeight="1">
      <c r="B181" s="15"/>
      <c r="C181" s="7"/>
      <c r="D181" s="33"/>
      <c r="E181" s="44"/>
      <c r="F181" s="37"/>
      <c r="G181" s="45"/>
      <c r="H181" s="28">
        <f>IF(OR($E181="",$F181=""),"",$E181*$F181)</f>
        <v/>
      </c>
      <c r="I181" s="45"/>
      <c r="J181" s="7"/>
      <c r="K181" s="27">
        <f>IF($B181="","",IF($D181="Compra",-(N(H181)+N(G181)),IF($D181="Venta",N(H181)-N(G181),0)))</f>
        <v/>
      </c>
      <c r="L181" s="46">
        <f>IF($B181="","",$B181)</f>
        <v/>
      </c>
    </row>
    <row r="182" spans="2:12" ht="18" customHeight="1">
      <c r="B182" s="15"/>
      <c r="C182" s="7"/>
      <c r="D182" s="33"/>
      <c r="E182" s="44"/>
      <c r="F182" s="37"/>
      <c r="G182" s="45"/>
      <c r="H182" s="28">
        <f>IF(OR($E182="",$F182=""),"",$E182*$F182)</f>
        <v/>
      </c>
      <c r="I182" s="45"/>
      <c r="J182" s="7"/>
      <c r="K182" s="27">
        <f>IF($B182="","",IF($D182="Compra",-(N(H182)+N(G182)),IF($D182="Venta",N(H182)-N(G182),0)))</f>
        <v/>
      </c>
      <c r="L182" s="46">
        <f>IF($B182="","",$B182)</f>
        <v/>
      </c>
    </row>
    <row r="183" spans="2:12" ht="18" customHeight="1">
      <c r="B183" s="15"/>
      <c r="C183" s="7"/>
      <c r="D183" s="33"/>
      <c r="E183" s="44"/>
      <c r="F183" s="37"/>
      <c r="G183" s="45"/>
      <c r="H183" s="28">
        <f>IF(OR($E183="",$F183=""),"",$E183*$F183)</f>
        <v/>
      </c>
      <c r="I183" s="45"/>
      <c r="J183" s="7"/>
      <c r="K183" s="27">
        <f>IF($B183="","",IF($D183="Compra",-(N(H183)+N(G183)),IF($D183="Venta",N(H183)-N(G183),0)))</f>
        <v/>
      </c>
      <c r="L183" s="46">
        <f>IF($B183="","",$B183)</f>
        <v/>
      </c>
    </row>
    <row r="184" spans="2:12" ht="18" customHeight="1">
      <c r="B184" s="15"/>
      <c r="C184" s="7"/>
      <c r="D184" s="33"/>
      <c r="E184" s="44"/>
      <c r="F184" s="37"/>
      <c r="G184" s="45"/>
      <c r="H184" s="28">
        <f>IF(OR($E184="",$F184=""),"",$E184*$F184)</f>
        <v/>
      </c>
      <c r="I184" s="45"/>
      <c r="J184" s="7"/>
      <c r="K184" s="27">
        <f>IF($B184="","",IF($D184="Compra",-(N(H184)+N(G184)),IF($D184="Venta",N(H184)-N(G184),0)))</f>
        <v/>
      </c>
      <c r="L184" s="46">
        <f>IF($B184="","",$B184)</f>
        <v/>
      </c>
    </row>
    <row r="185" spans="2:12" ht="18" customHeight="1">
      <c r="B185" s="15"/>
      <c r="C185" s="7"/>
      <c r="D185" s="33"/>
      <c r="E185" s="44"/>
      <c r="F185" s="37"/>
      <c r="G185" s="45"/>
      <c r="H185" s="28">
        <f>IF(OR($E185="",$F185=""),"",$E185*$F185)</f>
        <v/>
      </c>
      <c r="I185" s="45"/>
      <c r="J185" s="7"/>
      <c r="K185" s="27">
        <f>IF($B185="","",IF($D185="Compra",-(N(H185)+N(G185)),IF($D185="Venta",N(H185)-N(G185),0)))</f>
        <v/>
      </c>
      <c r="L185" s="46">
        <f>IF($B185="","",$B185)</f>
        <v/>
      </c>
    </row>
    <row r="186" spans="2:12" ht="18" customHeight="1">
      <c r="B186" s="15"/>
      <c r="C186" s="7"/>
      <c r="D186" s="33"/>
      <c r="E186" s="44"/>
      <c r="F186" s="37"/>
      <c r="G186" s="45"/>
      <c r="H186" s="28">
        <f>IF(OR($E186="",$F186=""),"",$E186*$F186)</f>
        <v/>
      </c>
      <c r="I186" s="45"/>
      <c r="J186" s="7"/>
      <c r="K186" s="27">
        <f>IF($B186="","",IF($D186="Compra",-(N(H186)+N(G186)),IF($D186="Venta",N(H186)-N(G186),0)))</f>
        <v/>
      </c>
      <c r="L186" s="46">
        <f>IF($B186="","",$B186)</f>
        <v/>
      </c>
    </row>
    <row r="187" spans="2:12" ht="18" customHeight="1">
      <c r="B187" s="15"/>
      <c r="C187" s="7"/>
      <c r="D187" s="33"/>
      <c r="E187" s="44"/>
      <c r="F187" s="37"/>
      <c r="G187" s="45"/>
      <c r="H187" s="28">
        <f>IF(OR($E187="",$F187=""),"",$E187*$F187)</f>
        <v/>
      </c>
      <c r="I187" s="45"/>
      <c r="J187" s="7"/>
      <c r="K187" s="27">
        <f>IF($B187="","",IF($D187="Compra",-(N(H187)+N(G187)),IF($D187="Venta",N(H187)-N(G187),0)))</f>
        <v/>
      </c>
      <c r="L187" s="46">
        <f>IF($B187="","",$B187)</f>
        <v/>
      </c>
    </row>
    <row r="188" spans="2:12" ht="18" customHeight="1">
      <c r="B188" s="15"/>
      <c r="C188" s="7"/>
      <c r="D188" s="33"/>
      <c r="E188" s="44"/>
      <c r="F188" s="37"/>
      <c r="G188" s="45"/>
      <c r="H188" s="28">
        <f>IF(OR($E188="",$F188=""),"",$E188*$F188)</f>
        <v/>
      </c>
      <c r="I188" s="45"/>
      <c r="J188" s="7"/>
      <c r="K188" s="27">
        <f>IF($B188="","",IF($D188="Compra",-(N(H188)+N(G188)),IF($D188="Venta",N(H188)-N(G188),0)))</f>
        <v/>
      </c>
      <c r="L188" s="46">
        <f>IF($B188="","",$B188)</f>
        <v/>
      </c>
    </row>
    <row r="189" spans="2:12" ht="18" customHeight="1">
      <c r="B189" s="15"/>
      <c r="C189" s="7"/>
      <c r="D189" s="33"/>
      <c r="E189" s="44"/>
      <c r="F189" s="37"/>
      <c r="G189" s="45"/>
      <c r="H189" s="28">
        <f>IF(OR($E189="",$F189=""),"",$E189*$F189)</f>
        <v/>
      </c>
      <c r="I189" s="45"/>
      <c r="J189" s="7"/>
      <c r="K189" s="27">
        <f>IF($B189="","",IF($D189="Compra",-(N(H189)+N(G189)),IF($D189="Venta",N(H189)-N(G189),0)))</f>
        <v/>
      </c>
      <c r="L189" s="46">
        <f>IF($B189="","",$B189)</f>
        <v/>
      </c>
    </row>
    <row r="190" spans="2:12" ht="18" customHeight="1">
      <c r="B190" s="15"/>
      <c r="C190" s="7"/>
      <c r="D190" s="33"/>
      <c r="E190" s="44"/>
      <c r="F190" s="37"/>
      <c r="G190" s="45"/>
      <c r="H190" s="28">
        <f>IF(OR($E190="",$F190=""),"",$E190*$F190)</f>
        <v/>
      </c>
      <c r="I190" s="45"/>
      <c r="J190" s="7"/>
      <c r="K190" s="27">
        <f>IF($B190="","",IF($D190="Compra",-(N(H190)+N(G190)),IF($D190="Venta",N(H190)-N(G190),0)))</f>
        <v/>
      </c>
      <c r="L190" s="46">
        <f>IF($B190="","",$B190)</f>
        <v/>
      </c>
    </row>
    <row r="191" spans="2:12" ht="18" customHeight="1">
      <c r="B191" s="15"/>
      <c r="C191" s="7"/>
      <c r="D191" s="33"/>
      <c r="E191" s="44"/>
      <c r="F191" s="37"/>
      <c r="G191" s="45"/>
      <c r="H191" s="28">
        <f>IF(OR($E191="",$F191=""),"",$E191*$F191)</f>
        <v/>
      </c>
      <c r="I191" s="45"/>
      <c r="J191" s="7"/>
      <c r="K191" s="27">
        <f>IF($B191="","",IF($D191="Compra",-(N(H191)+N(G191)),IF($D191="Venta",N(H191)-N(G191),0)))</f>
        <v/>
      </c>
      <c r="L191" s="46">
        <f>IF($B191="","",$B191)</f>
        <v/>
      </c>
    </row>
    <row r="192" spans="2:12" ht="18" customHeight="1">
      <c r="B192" s="15"/>
      <c r="C192" s="7"/>
      <c r="D192" s="33"/>
      <c r="E192" s="44"/>
      <c r="F192" s="37"/>
      <c r="G192" s="45"/>
      <c r="H192" s="28">
        <f>IF(OR($E192="",$F192=""),"",$E192*$F192)</f>
        <v/>
      </c>
      <c r="I192" s="45"/>
      <c r="J192" s="7"/>
      <c r="K192" s="27">
        <f>IF($B192="","",IF($D192="Compra",-(N(H192)+N(G192)),IF($D192="Venta",N(H192)-N(G192),0)))</f>
        <v/>
      </c>
      <c r="L192" s="46">
        <f>IF($B192="","",$B192)</f>
        <v/>
      </c>
    </row>
    <row r="193" spans="2:12" ht="18" customHeight="1">
      <c r="B193" s="15"/>
      <c r="C193" s="7"/>
      <c r="D193" s="33"/>
      <c r="E193" s="44"/>
      <c r="F193" s="37"/>
      <c r="G193" s="45"/>
      <c r="H193" s="28">
        <f>IF(OR($E193="",$F193=""),"",$E193*$F193)</f>
        <v/>
      </c>
      <c r="I193" s="45"/>
      <c r="J193" s="7"/>
      <c r="K193" s="27">
        <f>IF($B193="","",IF($D193="Compra",-(N(H193)+N(G193)),IF($D193="Venta",N(H193)-N(G193),0)))</f>
        <v/>
      </c>
      <c r="L193" s="46">
        <f>IF($B193="","",$B193)</f>
        <v/>
      </c>
    </row>
    <row r="194" spans="2:12" ht="18" customHeight="1">
      <c r="B194" s="15"/>
      <c r="C194" s="7"/>
      <c r="D194" s="33"/>
      <c r="E194" s="44"/>
      <c r="F194" s="37"/>
      <c r="G194" s="45"/>
      <c r="H194" s="28">
        <f>IF(OR($E194="",$F194=""),"",$E194*$F194)</f>
        <v/>
      </c>
      <c r="I194" s="45"/>
      <c r="J194" s="7"/>
      <c r="K194" s="27">
        <f>IF($B194="","",IF($D194="Compra",-(N(H194)+N(G194)),IF($D194="Venta",N(H194)-N(G194),0)))</f>
        <v/>
      </c>
      <c r="L194" s="46">
        <f>IF($B194="","",$B194)</f>
        <v/>
      </c>
    </row>
    <row r="195" spans="2:12" ht="18" customHeight="1">
      <c r="B195" s="15"/>
      <c r="C195" s="7"/>
      <c r="D195" s="33"/>
      <c r="E195" s="44"/>
      <c r="F195" s="37"/>
      <c r="G195" s="45"/>
      <c r="H195" s="28">
        <f>IF(OR($E195="",$F195=""),"",$E195*$F195)</f>
        <v/>
      </c>
      <c r="I195" s="45"/>
      <c r="J195" s="7"/>
      <c r="K195" s="27">
        <f>IF($B195="","",IF($D195="Compra",-(N(H195)+N(G195)),IF($D195="Venta",N(H195)-N(G195),0)))</f>
        <v/>
      </c>
      <c r="L195" s="46">
        <f>IF($B195="","",$B195)</f>
        <v/>
      </c>
    </row>
    <row r="196" spans="2:12" ht="18" customHeight="1">
      <c r="B196" s="15"/>
      <c r="C196" s="7"/>
      <c r="D196" s="33"/>
      <c r="E196" s="44"/>
      <c r="F196" s="37"/>
      <c r="G196" s="45"/>
      <c r="H196" s="28">
        <f>IF(OR($E196="",$F196=""),"",$E196*$F196)</f>
        <v/>
      </c>
      <c r="I196" s="45"/>
      <c r="J196" s="7"/>
      <c r="K196" s="27">
        <f>IF($B196="","",IF($D196="Compra",-(N(H196)+N(G196)),IF($D196="Venta",N(H196)-N(G196),0)))</f>
        <v/>
      </c>
      <c r="L196" s="46">
        <f>IF($B196="","",$B196)</f>
        <v/>
      </c>
    </row>
    <row r="197" spans="2:12" ht="18" customHeight="1">
      <c r="B197" s="15"/>
      <c r="C197" s="7"/>
      <c r="D197" s="33"/>
      <c r="E197" s="44"/>
      <c r="F197" s="37"/>
      <c r="G197" s="45"/>
      <c r="H197" s="28">
        <f>IF(OR($E197="",$F197=""),"",$E197*$F197)</f>
        <v/>
      </c>
      <c r="I197" s="45"/>
      <c r="J197" s="7"/>
      <c r="K197" s="27">
        <f>IF($B197="","",IF($D197="Compra",-(N(H197)+N(G197)),IF($D197="Venta",N(H197)-N(G197),0)))</f>
        <v/>
      </c>
      <c r="L197" s="46">
        <f>IF($B197="","",$B197)</f>
        <v/>
      </c>
    </row>
    <row r="198" spans="2:12" ht="18" customHeight="1">
      <c r="B198" s="15"/>
      <c r="C198" s="7"/>
      <c r="D198" s="33"/>
      <c r="E198" s="44"/>
      <c r="F198" s="37"/>
      <c r="G198" s="45"/>
      <c r="H198" s="28">
        <f>IF(OR($E198="",$F198=""),"",$E198*$F198)</f>
        <v/>
      </c>
      <c r="I198" s="45"/>
      <c r="J198" s="7"/>
      <c r="K198" s="27">
        <f>IF($B198="","",IF($D198="Compra",-(N(H198)+N(G198)),IF($D198="Venta",N(H198)-N(G198),0)))</f>
        <v/>
      </c>
      <c r="L198" s="46">
        <f>IF($B198="","",$B198)</f>
        <v/>
      </c>
    </row>
    <row r="199" spans="2:12" ht="18" customHeight="1">
      <c r="B199" s="15"/>
      <c r="C199" s="7"/>
      <c r="D199" s="33"/>
      <c r="E199" s="44"/>
      <c r="F199" s="37"/>
      <c r="G199" s="45"/>
      <c r="H199" s="28">
        <f>IF(OR($E199="",$F199=""),"",$E199*$F199)</f>
        <v/>
      </c>
      <c r="I199" s="45"/>
      <c r="J199" s="7"/>
      <c r="K199" s="27">
        <f>IF($B199="","",IF($D199="Compra",-(N(H199)+N(G199)),IF($D199="Venta",N(H199)-N(G199),0)))</f>
        <v/>
      </c>
      <c r="L199" s="46">
        <f>IF($B199="","",$B199)</f>
        <v/>
      </c>
    </row>
    <row r="200" spans="2:12" ht="18" customHeight="1">
      <c r="B200" s="15"/>
      <c r="C200" s="7"/>
      <c r="D200" s="33"/>
      <c r="E200" s="44"/>
      <c r="F200" s="37"/>
      <c r="G200" s="45"/>
      <c r="H200" s="28">
        <f>IF(OR($E200="",$F200=""),"",$E200*$F200)</f>
        <v/>
      </c>
      <c r="I200" s="45"/>
      <c r="J200" s="7"/>
      <c r="K200" s="27">
        <f>IF($B200="","",IF($D200="Compra",-(N(H200)+N(G200)),IF($D200="Venta",N(H200)-N(G200),0)))</f>
        <v/>
      </c>
      <c r="L200" s="46">
        <f>IF($B200="","",$B200)</f>
        <v/>
      </c>
    </row>
    <row r="201" spans="2:12" ht="18" customHeight="1">
      <c r="B201" s="15"/>
      <c r="C201" s="7"/>
      <c r="D201" s="33"/>
      <c r="E201" s="44"/>
      <c r="F201" s="37"/>
      <c r="G201" s="45"/>
      <c r="H201" s="28">
        <f>IF(OR($E201="",$F201=""),"",$E201*$F201)</f>
        <v/>
      </c>
      <c r="I201" s="45"/>
      <c r="J201" s="7"/>
      <c r="K201" s="27">
        <f>IF($B201="","",IF($D201="Compra",-(N(H201)+N(G201)),IF($D201="Venta",N(H201)-N(G201),0)))</f>
        <v/>
      </c>
      <c r="L201" s="46">
        <f>IF($B201="","",$B201)</f>
        <v/>
      </c>
    </row>
    <row r="202" spans="2:12" ht="18" customHeight="1">
      <c r="B202" s="15"/>
      <c r="C202" s="7"/>
      <c r="D202" s="33"/>
      <c r="E202" s="44"/>
      <c r="F202" s="37"/>
      <c r="G202" s="45"/>
      <c r="H202" s="28">
        <f>IF(OR($E202="",$F202=""),"",$E202*$F202)</f>
        <v/>
      </c>
      <c r="I202" s="45"/>
      <c r="J202" s="7"/>
      <c r="K202" s="27">
        <f>IF($B202="","",IF($D202="Compra",-(N(H202)+N(G202)),IF($D202="Venta",N(H202)-N(G202),0)))</f>
        <v/>
      </c>
      <c r="L202" s="46">
        <f>IF($B202="","",$B202)</f>
        <v/>
      </c>
    </row>
    <row r="203" spans="2:12" ht="18" customHeight="1">
      <c r="B203" s="15"/>
      <c r="C203" s="7"/>
      <c r="D203" s="33"/>
      <c r="E203" s="44"/>
      <c r="F203" s="37"/>
      <c r="G203" s="45"/>
      <c r="H203" s="28">
        <f>IF(OR($E203="",$F203=""),"",$E203*$F203)</f>
        <v/>
      </c>
      <c r="I203" s="45"/>
      <c r="J203" s="7"/>
      <c r="K203" s="27">
        <f>IF($B203="","",IF($D203="Compra",-(N(H203)+N(G203)),IF($D203="Venta",N(H203)-N(G203),0)))</f>
        <v/>
      </c>
      <c r="L203" s="46">
        <f>IF($B203="","",$B203)</f>
        <v/>
      </c>
    </row>
    <row r="204" spans="2:12" ht="18" customHeight="1">
      <c r="B204" s="15"/>
      <c r="C204" s="7"/>
      <c r="D204" s="33"/>
      <c r="E204" s="44"/>
      <c r="F204" s="37"/>
      <c r="G204" s="45"/>
      <c r="H204" s="28">
        <f>IF(OR($E204="",$F204=""),"",$E204*$F204)</f>
        <v/>
      </c>
      <c r="I204" s="45"/>
      <c r="J204" s="7"/>
      <c r="K204" s="27">
        <f>IF($B204="","",IF($D204="Compra",-(N(H204)+N(G204)),IF($D204="Venta",N(H204)-N(G204),0)))</f>
        <v/>
      </c>
      <c r="L204" s="46">
        <f>IF($B204="","",$B204)</f>
        <v/>
      </c>
    </row>
    <row r="205" spans="2:12" ht="18" customHeight="1">
      <c r="B205" s="15"/>
      <c r="C205" s="7"/>
      <c r="D205" s="33"/>
      <c r="E205" s="44"/>
      <c r="F205" s="37"/>
      <c r="G205" s="45"/>
      <c r="H205" s="28">
        <f>IF(OR($E205="",$F205=""),"",$E205*$F205)</f>
        <v/>
      </c>
      <c r="I205" s="45"/>
      <c r="J205" s="7"/>
      <c r="K205" s="27">
        <f>IF($B205="","",IF($D205="Compra",-(N(H205)+N(G205)),IF($D205="Venta",N(H205)-N(G205),0)))</f>
        <v/>
      </c>
      <c r="L205" s="46">
        <f>IF($B205="","",$B205)</f>
        <v/>
      </c>
    </row>
    <row r="206" spans="2:12" ht="18" customHeight="1">
      <c r="B206" s="15"/>
      <c r="C206" s="7"/>
      <c r="D206" s="33"/>
      <c r="E206" s="44"/>
      <c r="F206" s="37"/>
      <c r="G206" s="45"/>
      <c r="H206" s="28">
        <f>IF(OR($E206="",$F206=""),"",$E206*$F206)</f>
        <v/>
      </c>
      <c r="I206" s="45"/>
      <c r="J206" s="7"/>
      <c r="K206" s="27">
        <f>IF($B206="","",IF($D206="Compra",-(N(H206)+N(G206)),IF($D206="Venta",N(H206)-N(G206),0)))</f>
        <v/>
      </c>
      <c r="L206" s="46">
        <f>IF($B206="","",$B206)</f>
        <v/>
      </c>
    </row>
    <row r="207" spans="2:12" ht="18" customHeight="1">
      <c r="B207" s="15"/>
      <c r="C207" s="7"/>
      <c r="D207" s="33"/>
      <c r="E207" s="44"/>
      <c r="F207" s="37"/>
      <c r="G207" s="45"/>
      <c r="H207" s="28">
        <f>IF(OR($E207="",$F207=""),"",$E207*$F207)</f>
        <v/>
      </c>
      <c r="I207" s="45"/>
      <c r="J207" s="7"/>
      <c r="K207" s="27">
        <f>IF($B207="","",IF($D207="Compra",-(N(H207)+N(G207)),IF($D207="Venta",N(H207)-N(G207),0)))</f>
        <v/>
      </c>
      <c r="L207" s="46">
        <f>IF($B207="","",$B207)</f>
        <v/>
      </c>
    </row>
    <row r="208" spans="2:12" ht="18" customHeight="1">
      <c r="B208" s="15"/>
      <c r="C208" s="7"/>
      <c r="D208" s="33"/>
      <c r="E208" s="44"/>
      <c r="F208" s="37"/>
      <c r="G208" s="45"/>
      <c r="H208" s="28">
        <f>IF(OR($E208="",$F208=""),"",$E208*$F208)</f>
        <v/>
      </c>
      <c r="I208" s="45"/>
      <c r="J208" s="7"/>
      <c r="K208" s="27">
        <f>IF($B208="","",IF($D208="Compra",-(N(H208)+N(G208)),IF($D208="Venta",N(H208)-N(G208),0)))</f>
        <v/>
      </c>
      <c r="L208" s="46">
        <f>IF($B208="","",$B208)</f>
        <v/>
      </c>
    </row>
    <row r="209" spans="2:12" ht="18" customHeight="1">
      <c r="B209" s="15"/>
      <c r="C209" s="7"/>
      <c r="D209" s="33"/>
      <c r="E209" s="44"/>
      <c r="F209" s="37"/>
      <c r="G209" s="45"/>
      <c r="H209" s="28">
        <f>IF(OR($E209="",$F209=""),"",$E209*$F209)</f>
        <v/>
      </c>
      <c r="I209" s="45"/>
      <c r="J209" s="7"/>
      <c r="K209" s="27">
        <f>IF($B209="","",IF($D209="Compra",-(N(H209)+N(G209)),IF($D209="Venta",N(H209)-N(G209),0)))</f>
        <v/>
      </c>
      <c r="L209" s="46">
        <f>IF($B209="","",$B209)</f>
        <v/>
      </c>
    </row>
    <row r="210" spans="2:12" ht="18" customHeight="1">
      <c r="B210" s="15"/>
      <c r="C210" s="7"/>
      <c r="D210" s="33"/>
      <c r="E210" s="44"/>
      <c r="F210" s="37"/>
      <c r="G210" s="45"/>
      <c r="H210" s="28">
        <f>IF(OR($E210="",$F210=""),"",$E210*$F210)</f>
        <v/>
      </c>
      <c r="I210" s="45"/>
      <c r="J210" s="7"/>
      <c r="K210" s="27">
        <f>IF($B210="","",IF($D210="Compra",-(N(H210)+N(G210)),IF($D210="Venta",N(H210)-N(G210),0)))</f>
        <v/>
      </c>
      <c r="L210" s="46">
        <f>IF($B210="","",$B210)</f>
        <v/>
      </c>
    </row>
    <row r="211" spans="2:12" ht="18" customHeight="1">
      <c r="B211" s="15"/>
      <c r="C211" s="7"/>
      <c r="D211" s="33"/>
      <c r="E211" s="44"/>
      <c r="F211" s="37"/>
      <c r="G211" s="45"/>
      <c r="H211" s="28">
        <f>IF(OR($E211="",$F211=""),"",$E211*$F211)</f>
        <v/>
      </c>
      <c r="I211" s="45"/>
      <c r="J211" s="7"/>
      <c r="K211" s="27">
        <f>IF($B211="","",IF($D211="Compra",-(N(H211)+N(G211)),IF($D211="Venta",N(H211)-N(G211),0)))</f>
        <v/>
      </c>
      <c r="L211" s="46">
        <f>IF($B211="","",$B211)</f>
        <v/>
      </c>
    </row>
    <row r="212" spans="2:12" ht="18" customHeight="1">
      <c r="B212" s="15"/>
      <c r="C212" s="7"/>
      <c r="D212" s="33"/>
      <c r="E212" s="44"/>
      <c r="F212" s="37"/>
      <c r="G212" s="45"/>
      <c r="H212" s="28">
        <f>IF(OR($E212="",$F212=""),"",$E212*$F212)</f>
        <v/>
      </c>
      <c r="I212" s="45"/>
      <c r="J212" s="7"/>
      <c r="K212" s="27">
        <f>IF($B212="","",IF($D212="Compra",-(N(H212)+N(G212)),IF($D212="Venta",N(H212)-N(G212),0)))</f>
        <v/>
      </c>
      <c r="L212" s="46">
        <f>IF($B212="","",$B212)</f>
        <v/>
      </c>
    </row>
    <row r="213" spans="2:12" ht="18" customHeight="1">
      <c r="B213" s="15"/>
      <c r="C213" s="7"/>
      <c r="D213" s="33"/>
      <c r="E213" s="44"/>
      <c r="F213" s="37"/>
      <c r="G213" s="45"/>
      <c r="H213" s="28">
        <f>IF(OR($E213="",$F213=""),"",$E213*$F213)</f>
        <v/>
      </c>
      <c r="I213" s="45"/>
      <c r="J213" s="7"/>
      <c r="K213" s="27">
        <f>IF($B213="","",IF($D213="Compra",-(N(H213)+N(G213)),IF($D213="Venta",N(H213)-N(G213),0)))</f>
        <v/>
      </c>
      <c r="L213" s="46">
        <f>IF($B213="","",$B213)</f>
        <v/>
      </c>
    </row>
    <row r="214" spans="2:12" ht="18" customHeight="1">
      <c r="B214" s="15"/>
      <c r="C214" s="7"/>
      <c r="D214" s="33"/>
      <c r="E214" s="44"/>
      <c r="F214" s="37"/>
      <c r="G214" s="45"/>
      <c r="H214" s="28">
        <f>IF(OR($E214="",$F214=""),"",$E214*$F214)</f>
        <v/>
      </c>
      <c r="I214" s="45"/>
      <c r="J214" s="7"/>
      <c r="K214" s="27">
        <f>IF($B214="","",IF($D214="Compra",-(N(H214)+N(G214)),IF($D214="Venta",N(H214)-N(G214),0)))</f>
        <v/>
      </c>
      <c r="L214" s="46">
        <f>IF($B214="","",$B214)</f>
        <v/>
      </c>
    </row>
    <row r="215" spans="2:12" ht="18" customHeight="1">
      <c r="B215" s="15"/>
      <c r="C215" s="7"/>
      <c r="D215" s="33"/>
      <c r="E215" s="44"/>
      <c r="F215" s="37"/>
      <c r="G215" s="45"/>
      <c r="H215" s="28">
        <f>IF(OR($E215="",$F215=""),"",$E215*$F215)</f>
        <v/>
      </c>
      <c r="I215" s="45"/>
      <c r="J215" s="7"/>
      <c r="K215" s="27">
        <f>IF($B215="","",IF($D215="Compra",-(N(H215)+N(G215)),IF($D215="Venta",N(H215)-N(G215),0)))</f>
        <v/>
      </c>
      <c r="L215" s="46">
        <f>IF($B215="","",$B215)</f>
        <v/>
      </c>
    </row>
    <row r="216" spans="2:12" ht="18" customHeight="1">
      <c r="B216" s="15"/>
      <c r="C216" s="7"/>
      <c r="D216" s="33"/>
      <c r="E216" s="44"/>
      <c r="F216" s="37"/>
      <c r="G216" s="45"/>
      <c r="H216" s="28">
        <f>IF(OR($E216="",$F216=""),"",$E216*$F216)</f>
        <v/>
      </c>
      <c r="I216" s="45"/>
      <c r="J216" s="7"/>
      <c r="K216" s="27">
        <f>IF($B216="","",IF($D216="Compra",-(N(H216)+N(G216)),IF($D216="Venta",N(H216)-N(G216),0)))</f>
        <v/>
      </c>
      <c r="L216" s="46">
        <f>IF($B216="","",$B216)</f>
        <v/>
      </c>
    </row>
    <row r="217" spans="2:12" ht="18" customHeight="1">
      <c r="B217" s="15"/>
      <c r="C217" s="7"/>
      <c r="D217" s="33"/>
      <c r="E217" s="44"/>
      <c r="F217" s="37"/>
      <c r="G217" s="45"/>
      <c r="H217" s="28">
        <f>IF(OR($E217="",$F217=""),"",$E217*$F217)</f>
        <v/>
      </c>
      <c r="I217" s="45"/>
      <c r="J217" s="7"/>
      <c r="K217" s="27">
        <f>IF($B217="","",IF($D217="Compra",-(N(H217)+N(G217)),IF($D217="Venta",N(H217)-N(G217),0)))</f>
        <v/>
      </c>
      <c r="L217" s="46">
        <f>IF($B217="","",$B217)</f>
        <v/>
      </c>
    </row>
    <row r="218" spans="2:12" ht="18" customHeight="1">
      <c r="B218" s="15"/>
      <c r="C218" s="7"/>
      <c r="D218" s="33"/>
      <c r="E218" s="44"/>
      <c r="F218" s="37"/>
      <c r="G218" s="45"/>
      <c r="H218" s="28">
        <f>IF(OR($E218="",$F218=""),"",$E218*$F218)</f>
        <v/>
      </c>
      <c r="I218" s="45"/>
      <c r="J218" s="7"/>
      <c r="K218" s="27">
        <f>IF($B218="","",IF($D218="Compra",-(N(H218)+N(G218)),IF($D218="Venta",N(H218)-N(G218),0)))</f>
        <v/>
      </c>
      <c r="L218" s="46">
        <f>IF($B218="","",$B218)</f>
        <v/>
      </c>
    </row>
    <row r="219" spans="2:12" ht="18" customHeight="1">
      <c r="B219" s="15"/>
      <c r="C219" s="7"/>
      <c r="D219" s="33"/>
      <c r="E219" s="44"/>
      <c r="F219" s="37"/>
      <c r="G219" s="45"/>
      <c r="H219" s="28">
        <f>IF(OR($E219="",$F219=""),"",$E219*$F219)</f>
        <v/>
      </c>
      <c r="I219" s="45"/>
      <c r="J219" s="7"/>
      <c r="K219" s="27">
        <f>IF($B219="","",IF($D219="Compra",-(N(H219)+N(G219)),IF($D219="Venta",N(H219)-N(G219),0)))</f>
        <v/>
      </c>
      <c r="L219" s="46">
        <f>IF($B219="","",$B219)</f>
        <v/>
      </c>
    </row>
    <row r="220" spans="2:12" ht="18" customHeight="1">
      <c r="B220" s="15"/>
      <c r="C220" s="7"/>
      <c r="D220" s="33"/>
      <c r="E220" s="44"/>
      <c r="F220" s="37"/>
      <c r="G220" s="45"/>
      <c r="H220" s="28">
        <f>IF(OR($E220="",$F220=""),"",$E220*$F220)</f>
        <v/>
      </c>
      <c r="I220" s="45"/>
      <c r="J220" s="7"/>
      <c r="K220" s="27">
        <f>IF($B220="","",IF($D220="Compra",-(N(H220)+N(G220)),IF($D220="Venta",N(H220)-N(G220),0)))</f>
        <v/>
      </c>
      <c r="L220" s="46">
        <f>IF($B220="","",$B220)</f>
        <v/>
      </c>
    </row>
    <row r="221" spans="2:12" ht="18" customHeight="1">
      <c r="B221" s="15"/>
      <c r="C221" s="7"/>
      <c r="D221" s="33"/>
      <c r="E221" s="44"/>
      <c r="F221" s="37"/>
      <c r="G221" s="45"/>
      <c r="H221" s="28">
        <f>IF(OR($E221="",$F221=""),"",$E221*$F221)</f>
        <v/>
      </c>
      <c r="I221" s="45"/>
      <c r="J221" s="7"/>
      <c r="K221" s="27">
        <f>IF($B221="","",IF($D221="Compra",-(N(H221)+N(G221)),IF($D221="Venta",N(H221)-N(G221),0)))</f>
        <v/>
      </c>
      <c r="L221" s="46">
        <f>IF($B221="","",$B221)</f>
        <v/>
      </c>
    </row>
    <row r="222" spans="2:12" ht="18" customHeight="1">
      <c r="B222" s="15"/>
      <c r="C222" s="7"/>
      <c r="D222" s="33"/>
      <c r="E222" s="44"/>
      <c r="F222" s="37"/>
      <c r="G222" s="45"/>
      <c r="H222" s="28">
        <f>IF(OR($E222="",$F222=""),"",$E222*$F222)</f>
        <v/>
      </c>
      <c r="I222" s="45"/>
      <c r="J222" s="7"/>
      <c r="K222" s="27">
        <f>IF($B222="","",IF($D222="Compra",-(N(H222)+N(G222)),IF($D222="Venta",N(H222)-N(G222),0)))</f>
        <v/>
      </c>
      <c r="L222" s="46">
        <f>IF($B222="","",$B222)</f>
        <v/>
      </c>
    </row>
    <row r="223" spans="2:12" ht="18" customHeight="1">
      <c r="B223" s="15"/>
      <c r="C223" s="7"/>
      <c r="D223" s="33"/>
      <c r="E223" s="44"/>
      <c r="F223" s="37"/>
      <c r="G223" s="45"/>
      <c r="H223" s="28">
        <f>IF(OR($E223="",$F223=""),"",$E223*$F223)</f>
        <v/>
      </c>
      <c r="I223" s="45"/>
      <c r="J223" s="7"/>
      <c r="K223" s="27">
        <f>IF($B223="","",IF($D223="Compra",-(N(H223)+N(G223)),IF($D223="Venta",N(H223)-N(G223),0)))</f>
        <v/>
      </c>
      <c r="L223" s="46">
        <f>IF($B223="","",$B223)</f>
        <v/>
      </c>
    </row>
    <row r="224" spans="2:12" ht="18" customHeight="1">
      <c r="B224" s="15"/>
      <c r="C224" s="7"/>
      <c r="D224" s="33"/>
      <c r="E224" s="44"/>
      <c r="F224" s="37"/>
      <c r="G224" s="45"/>
      <c r="H224" s="28">
        <f>IF(OR($E224="",$F224=""),"",$E224*$F224)</f>
        <v/>
      </c>
      <c r="I224" s="45"/>
      <c r="J224" s="7"/>
      <c r="K224" s="27">
        <f>IF($B224="","",IF($D224="Compra",-(N(H224)+N(G224)),IF($D224="Venta",N(H224)-N(G224),0)))</f>
        <v/>
      </c>
      <c r="L224" s="46">
        <f>IF($B224="","",$B224)</f>
        <v/>
      </c>
    </row>
    <row r="225" spans="2:12" ht="18" customHeight="1">
      <c r="B225" s="15"/>
      <c r="C225" s="7"/>
      <c r="D225" s="33"/>
      <c r="E225" s="44"/>
      <c r="F225" s="37"/>
      <c r="G225" s="45"/>
      <c r="H225" s="28">
        <f>IF(OR($E225="",$F225=""),"",$E225*$F225)</f>
        <v/>
      </c>
      <c r="I225" s="45"/>
      <c r="J225" s="7"/>
      <c r="K225" s="27">
        <f>IF($B225="","",IF($D225="Compra",-(N(H225)+N(G225)),IF($D225="Venta",N(H225)-N(G225),0)))</f>
        <v/>
      </c>
      <c r="L225" s="46">
        <f>IF($B225="","",$B225)</f>
        <v/>
      </c>
    </row>
    <row r="226" spans="2:12" ht="18" customHeight="1">
      <c r="B226" s="15"/>
      <c r="C226" s="7"/>
      <c r="D226" s="33"/>
      <c r="E226" s="44"/>
      <c r="F226" s="37"/>
      <c r="G226" s="45"/>
      <c r="H226" s="28">
        <f>IF(OR($E226="",$F226=""),"",$E226*$F226)</f>
        <v/>
      </c>
      <c r="I226" s="45"/>
      <c r="J226" s="7"/>
      <c r="K226" s="27">
        <f>IF($B226="","",IF($D226="Compra",-(N(H226)+N(G226)),IF($D226="Venta",N(H226)-N(G226),0)))</f>
        <v/>
      </c>
      <c r="L226" s="46">
        <f>IF($B226="","",$B226)</f>
        <v/>
      </c>
    </row>
    <row r="227" spans="2:12" ht="18" customHeight="1">
      <c r="B227" s="15"/>
      <c r="C227" s="7"/>
      <c r="D227" s="33"/>
      <c r="E227" s="44"/>
      <c r="F227" s="37"/>
      <c r="G227" s="45"/>
      <c r="H227" s="28">
        <f>IF(OR($E227="",$F227=""),"",$E227*$F227)</f>
        <v/>
      </c>
      <c r="I227" s="45"/>
      <c r="J227" s="7"/>
      <c r="K227" s="27">
        <f>IF($B227="","",IF($D227="Compra",-(N(H227)+N(G227)),IF($D227="Venta",N(H227)-N(G227),0)))</f>
        <v/>
      </c>
      <c r="L227" s="46">
        <f>IF($B227="","",$B227)</f>
        <v/>
      </c>
    </row>
    <row r="228" spans="2:12" ht="18" customHeight="1">
      <c r="B228" s="15"/>
      <c r="C228" s="7"/>
      <c r="D228" s="33"/>
      <c r="E228" s="44"/>
      <c r="F228" s="37"/>
      <c r="G228" s="45"/>
      <c r="H228" s="28">
        <f>IF(OR($E228="",$F228=""),"",$E228*$F228)</f>
        <v/>
      </c>
      <c r="I228" s="45"/>
      <c r="J228" s="7"/>
      <c r="K228" s="27">
        <f>IF($B228="","",IF($D228="Compra",-(N(H228)+N(G228)),IF($D228="Venta",N(H228)-N(G228),0)))</f>
        <v/>
      </c>
      <c r="L228" s="46">
        <f>IF($B228="","",$B228)</f>
        <v/>
      </c>
    </row>
    <row r="229" spans="2:12" ht="18" customHeight="1">
      <c r="B229" s="15"/>
      <c r="C229" s="7"/>
      <c r="D229" s="33"/>
      <c r="E229" s="44"/>
      <c r="F229" s="37"/>
      <c r="G229" s="45"/>
      <c r="H229" s="28">
        <f>IF(OR($E229="",$F229=""),"",$E229*$F229)</f>
        <v/>
      </c>
      <c r="I229" s="45"/>
      <c r="J229" s="7"/>
      <c r="K229" s="27">
        <f>IF($B229="","",IF($D229="Compra",-(N(H229)+N(G229)),IF($D229="Venta",N(H229)-N(G229),0)))</f>
        <v/>
      </c>
      <c r="L229" s="46">
        <f>IF($B229="","",$B229)</f>
        <v/>
      </c>
    </row>
    <row r="230" spans="2:12" ht="18" customHeight="1">
      <c r="B230" s="15"/>
      <c r="C230" s="7"/>
      <c r="D230" s="33"/>
      <c r="E230" s="44"/>
      <c r="F230" s="37"/>
      <c r="G230" s="45"/>
      <c r="H230" s="28">
        <f>IF(OR($E230="",$F230=""),"",$E230*$F230)</f>
        <v/>
      </c>
      <c r="I230" s="45"/>
      <c r="J230" s="7"/>
      <c r="K230" s="27">
        <f>IF($B230="","",IF($D230="Compra",-(N(H230)+N(G230)),IF($D230="Venta",N(H230)-N(G230),0)))</f>
        <v/>
      </c>
      <c r="L230" s="46">
        <f>IF($B230="","",$B230)</f>
        <v/>
      </c>
    </row>
    <row r="231" spans="2:12" ht="18" customHeight="1">
      <c r="B231" s="15"/>
      <c r="C231" s="7"/>
      <c r="D231" s="33"/>
      <c r="E231" s="44"/>
      <c r="F231" s="37"/>
      <c r="G231" s="45"/>
      <c r="H231" s="28">
        <f>IF(OR($E231="",$F231=""),"",$E231*$F231)</f>
        <v/>
      </c>
      <c r="I231" s="45"/>
      <c r="J231" s="7"/>
      <c r="K231" s="27">
        <f>IF($B231="","",IF($D231="Compra",-(N(H231)+N(G231)),IF($D231="Venta",N(H231)-N(G231),0)))</f>
        <v/>
      </c>
      <c r="L231" s="46">
        <f>IF($B231="","",$B231)</f>
        <v/>
      </c>
    </row>
    <row r="232" spans="2:12" ht="18" customHeight="1">
      <c r="B232" s="15"/>
      <c r="C232" s="7"/>
      <c r="D232" s="33"/>
      <c r="E232" s="44"/>
      <c r="F232" s="37"/>
      <c r="G232" s="45"/>
      <c r="H232" s="28">
        <f>IF(OR($E232="",$F232=""),"",$E232*$F232)</f>
        <v/>
      </c>
      <c r="I232" s="45"/>
      <c r="J232" s="7"/>
      <c r="K232" s="27">
        <f>IF($B232="","",IF($D232="Compra",-(N(H232)+N(G232)),IF($D232="Venta",N(H232)-N(G232),0)))</f>
        <v/>
      </c>
      <c r="L232" s="46">
        <f>IF($B232="","",$B232)</f>
        <v/>
      </c>
    </row>
    <row r="233" spans="2:12" ht="18" customHeight="1">
      <c r="B233" s="15"/>
      <c r="C233" s="7"/>
      <c r="D233" s="33"/>
      <c r="E233" s="44"/>
      <c r="F233" s="37"/>
      <c r="G233" s="45"/>
      <c r="H233" s="28">
        <f>IF(OR($E233="",$F233=""),"",$E233*$F233)</f>
        <v/>
      </c>
      <c r="I233" s="45"/>
      <c r="J233" s="7"/>
      <c r="K233" s="27">
        <f>IF($B233="","",IF($D233="Compra",-(N(H233)+N(G233)),IF($D233="Venta",N(H233)-N(G233),0)))</f>
        <v/>
      </c>
      <c r="L233" s="46">
        <f>IF($B233="","",$B233)</f>
        <v/>
      </c>
    </row>
    <row r="234" spans="2:12" ht="18" customHeight="1">
      <c r="B234" s="15"/>
      <c r="C234" s="7"/>
      <c r="D234" s="33"/>
      <c r="E234" s="44"/>
      <c r="F234" s="37"/>
      <c r="G234" s="45"/>
      <c r="H234" s="28">
        <f>IF(OR($E234="",$F234=""),"",$E234*$F234)</f>
        <v/>
      </c>
      <c r="I234" s="45"/>
      <c r="J234" s="7"/>
      <c r="K234" s="27">
        <f>IF($B234="","",IF($D234="Compra",-(N(H234)+N(G234)),IF($D234="Venta",N(H234)-N(G234),0)))</f>
        <v/>
      </c>
      <c r="L234" s="46">
        <f>IF($B234="","",$B234)</f>
        <v/>
      </c>
    </row>
    <row r="235" spans="2:12" ht="18" customHeight="1">
      <c r="B235" s="15"/>
      <c r="C235" s="7"/>
      <c r="D235" s="33"/>
      <c r="E235" s="44"/>
      <c r="F235" s="37"/>
      <c r="G235" s="45"/>
      <c r="H235" s="28">
        <f>IF(OR($E235="",$F235=""),"",$E235*$F235)</f>
        <v/>
      </c>
      <c r="I235" s="45"/>
      <c r="J235" s="7"/>
      <c r="K235" s="27">
        <f>IF($B235="","",IF($D235="Compra",-(N(H235)+N(G235)),IF($D235="Venta",N(H235)-N(G235),0)))</f>
        <v/>
      </c>
      <c r="L235" s="46">
        <f>IF($B235="","",$B235)</f>
        <v/>
      </c>
    </row>
    <row r="236" spans="2:12" ht="18" customHeight="1">
      <c r="B236" s="15"/>
      <c r="C236" s="7"/>
      <c r="D236" s="33"/>
      <c r="E236" s="44"/>
      <c r="F236" s="37"/>
      <c r="G236" s="45"/>
      <c r="H236" s="28">
        <f>IF(OR($E236="",$F236=""),"",$E236*$F236)</f>
        <v/>
      </c>
      <c r="I236" s="45"/>
      <c r="J236" s="7"/>
      <c r="K236" s="27">
        <f>IF($B236="","",IF($D236="Compra",-(N(H236)+N(G236)),IF($D236="Venta",N(H236)-N(G236),0)))</f>
        <v/>
      </c>
      <c r="L236" s="46">
        <f>IF($B236="","",$B236)</f>
        <v/>
      </c>
    </row>
    <row r="237" spans="2:12" ht="18" customHeight="1">
      <c r="B237" s="15"/>
      <c r="C237" s="7"/>
      <c r="D237" s="33"/>
      <c r="E237" s="44"/>
      <c r="F237" s="37"/>
      <c r="G237" s="45"/>
      <c r="H237" s="28">
        <f>IF(OR($E237="",$F237=""),"",$E237*$F237)</f>
        <v/>
      </c>
      <c r="I237" s="45"/>
      <c r="J237" s="7"/>
      <c r="K237" s="27">
        <f>IF($B237="","",IF($D237="Compra",-(N(H237)+N(G237)),IF($D237="Venta",N(H237)-N(G237),0)))</f>
        <v/>
      </c>
      <c r="L237" s="46">
        <f>IF($B237="","",$B237)</f>
        <v/>
      </c>
    </row>
    <row r="238" spans="2:12" ht="18" customHeight="1">
      <c r="B238" s="15"/>
      <c r="C238" s="7"/>
      <c r="D238" s="33"/>
      <c r="E238" s="44"/>
      <c r="F238" s="37"/>
      <c r="G238" s="45"/>
      <c r="H238" s="28">
        <f>IF(OR($E238="",$F238=""),"",$E238*$F238)</f>
        <v/>
      </c>
      <c r="I238" s="45"/>
      <c r="J238" s="7"/>
      <c r="K238" s="27">
        <f>IF($B238="","",IF($D238="Compra",-(N(H238)+N(G238)),IF($D238="Venta",N(H238)-N(G238),0)))</f>
        <v/>
      </c>
      <c r="L238" s="46">
        <f>IF($B238="","",$B238)</f>
        <v/>
      </c>
    </row>
    <row r="239" spans="2:12" ht="18" customHeight="1">
      <c r="B239" s="15"/>
      <c r="C239" s="7"/>
      <c r="D239" s="33"/>
      <c r="E239" s="44"/>
      <c r="F239" s="37"/>
      <c r="G239" s="45"/>
      <c r="H239" s="28">
        <f>IF(OR($E239="",$F239=""),"",$E239*$F239)</f>
        <v/>
      </c>
      <c r="I239" s="45"/>
      <c r="J239" s="7"/>
      <c r="K239" s="27">
        <f>IF($B239="","",IF($D239="Compra",-(N(H239)+N(G239)),IF($D239="Venta",N(H239)-N(G239),0)))</f>
        <v/>
      </c>
      <c r="L239" s="46">
        <f>IF($B239="","",$B239)</f>
        <v/>
      </c>
    </row>
    <row r="240" spans="2:12" ht="18" customHeight="1">
      <c r="B240" s="15"/>
      <c r="C240" s="7"/>
      <c r="D240" s="33"/>
      <c r="E240" s="44"/>
      <c r="F240" s="37"/>
      <c r="G240" s="45"/>
      <c r="H240" s="28">
        <f>IF(OR($E240="",$F240=""),"",$E240*$F240)</f>
        <v/>
      </c>
      <c r="I240" s="45"/>
      <c r="J240" s="7"/>
      <c r="K240" s="27">
        <f>IF($B240="","",IF($D240="Compra",-(N(H240)+N(G240)),IF($D240="Venta",N(H240)-N(G240),0)))</f>
        <v/>
      </c>
      <c r="L240" s="46">
        <f>IF($B240="","",$B240)</f>
        <v/>
      </c>
    </row>
    <row r="241" spans="2:12" ht="18" customHeight="1">
      <c r="B241" s="15"/>
      <c r="C241" s="7"/>
      <c r="D241" s="33"/>
      <c r="E241" s="44"/>
      <c r="F241" s="37"/>
      <c r="G241" s="45"/>
      <c r="H241" s="28">
        <f>IF(OR($E241="",$F241=""),"",$E241*$F241)</f>
        <v/>
      </c>
      <c r="I241" s="45"/>
      <c r="J241" s="7"/>
      <c r="K241" s="27">
        <f>IF($B241="","",IF($D241="Compra",-(N(H241)+N(G241)),IF($D241="Venta",N(H241)-N(G241),0)))</f>
        <v/>
      </c>
      <c r="L241" s="46">
        <f>IF($B241="","",$B241)</f>
        <v/>
      </c>
    </row>
    <row r="242" spans="2:12" ht="18" customHeight="1">
      <c r="B242" s="15"/>
      <c r="C242" s="7"/>
      <c r="D242" s="33"/>
      <c r="E242" s="44"/>
      <c r="F242" s="37"/>
      <c r="G242" s="45"/>
      <c r="H242" s="28">
        <f>IF(OR($E242="",$F242=""),"",$E242*$F242)</f>
        <v/>
      </c>
      <c r="I242" s="45"/>
      <c r="J242" s="7"/>
      <c r="K242" s="27">
        <f>IF($B242="","",IF($D242="Compra",-(N(H242)+N(G242)),IF($D242="Venta",N(H242)-N(G242),0)))</f>
        <v/>
      </c>
      <c r="L242" s="46">
        <f>IF($B242="","",$B242)</f>
        <v/>
      </c>
    </row>
    <row r="243" spans="2:12" ht="18" customHeight="1">
      <c r="B243" s="15"/>
      <c r="C243" s="7"/>
      <c r="D243" s="33"/>
      <c r="E243" s="44"/>
      <c r="F243" s="37"/>
      <c r="G243" s="45"/>
      <c r="H243" s="28">
        <f>IF(OR($E243="",$F243=""),"",$E243*$F243)</f>
        <v/>
      </c>
      <c r="I243" s="45"/>
      <c r="J243" s="7"/>
      <c r="K243" s="27">
        <f>IF($B243="","",IF($D243="Compra",-(N(H243)+N(G243)),IF($D243="Venta",N(H243)-N(G243),0)))</f>
        <v/>
      </c>
      <c r="L243" s="46">
        <f>IF($B243="","",$B243)</f>
        <v/>
      </c>
    </row>
    <row r="244" spans="2:12" ht="18" customHeight="1">
      <c r="B244" s="15"/>
      <c r="C244" s="7"/>
      <c r="D244" s="33"/>
      <c r="E244" s="44"/>
      <c r="F244" s="37"/>
      <c r="G244" s="45"/>
      <c r="H244" s="28">
        <f>IF(OR($E244="",$F244=""),"",$E244*$F244)</f>
        <v/>
      </c>
      <c r="I244" s="45"/>
      <c r="J244" s="7"/>
      <c r="K244" s="27">
        <f>IF($B244="","",IF($D244="Compra",-(N(H244)+N(G244)),IF($D244="Venta",N(H244)-N(G244),0)))</f>
        <v/>
      </c>
      <c r="L244" s="46">
        <f>IF($B244="","",$B244)</f>
        <v/>
      </c>
    </row>
    <row r="245" spans="2:12" ht="18" customHeight="1">
      <c r="B245" s="15"/>
      <c r="C245" s="7"/>
      <c r="D245" s="33"/>
      <c r="E245" s="44"/>
      <c r="F245" s="37"/>
      <c r="G245" s="45"/>
      <c r="H245" s="28">
        <f>IF(OR($E245="",$F245=""),"",$E245*$F245)</f>
        <v/>
      </c>
      <c r="I245" s="45"/>
      <c r="J245" s="7"/>
      <c r="K245" s="27">
        <f>IF($B245="","",IF($D245="Compra",-(N(H245)+N(G245)),IF($D245="Venta",N(H245)-N(G245),0)))</f>
        <v/>
      </c>
      <c r="L245" s="46">
        <f>IF($B245="","",$B245)</f>
        <v/>
      </c>
    </row>
    <row r="246" spans="2:12" ht="18" customHeight="1">
      <c r="B246" s="15"/>
      <c r="C246" s="7"/>
      <c r="D246" s="33"/>
      <c r="E246" s="44"/>
      <c r="F246" s="37"/>
      <c r="G246" s="45"/>
      <c r="H246" s="28">
        <f>IF(OR($E246="",$F246=""),"",$E246*$F246)</f>
        <v/>
      </c>
      <c r="I246" s="45"/>
      <c r="J246" s="7"/>
      <c r="K246" s="27">
        <f>IF($B246="","",IF($D246="Compra",-(N(H246)+N(G246)),IF($D246="Venta",N(H246)-N(G246),0)))</f>
        <v/>
      </c>
      <c r="L246" s="46">
        <f>IF($B246="","",$B246)</f>
        <v/>
      </c>
    </row>
    <row r="247" spans="2:12" ht="18" customHeight="1">
      <c r="B247" s="15"/>
      <c r="C247" s="7"/>
      <c r="D247" s="33"/>
      <c r="E247" s="44"/>
      <c r="F247" s="37"/>
      <c r="G247" s="45"/>
      <c r="H247" s="28">
        <f>IF(OR($E247="",$F247=""),"",$E247*$F247)</f>
        <v/>
      </c>
      <c r="I247" s="45"/>
      <c r="J247" s="7"/>
      <c r="K247" s="27">
        <f>IF($B247="","",IF($D247="Compra",-(N(H247)+N(G247)),IF($D247="Venta",N(H247)-N(G247),0)))</f>
        <v/>
      </c>
      <c r="L247" s="46">
        <f>IF($B247="","",$B247)</f>
        <v/>
      </c>
    </row>
    <row r="248" spans="2:12" ht="18" customHeight="1">
      <c r="B248" s="15"/>
      <c r="C248" s="7"/>
      <c r="D248" s="33"/>
      <c r="E248" s="44"/>
      <c r="F248" s="37"/>
      <c r="G248" s="45"/>
      <c r="H248" s="28">
        <f>IF(OR($E248="",$F248=""),"",$E248*$F248)</f>
        <v/>
      </c>
      <c r="I248" s="45"/>
      <c r="J248" s="7"/>
      <c r="K248" s="27">
        <f>IF($B248="","",IF($D248="Compra",-(N(H248)+N(G248)),IF($D248="Venta",N(H248)-N(G248),0)))</f>
        <v/>
      </c>
      <c r="L248" s="46">
        <f>IF($B248="","",$B248)</f>
        <v/>
      </c>
    </row>
    <row r="249" spans="2:12" ht="18" customHeight="1">
      <c r="B249" s="15"/>
      <c r="C249" s="7"/>
      <c r="D249" s="33"/>
      <c r="E249" s="44"/>
      <c r="F249" s="37"/>
      <c r="G249" s="45"/>
      <c r="H249" s="28">
        <f>IF(OR($E249="",$F249=""),"",$E249*$F249)</f>
        <v/>
      </c>
      <c r="I249" s="45"/>
      <c r="J249" s="7"/>
      <c r="K249" s="27">
        <f>IF($B249="","",IF($D249="Compra",-(N(H249)+N(G249)),IF($D249="Venta",N(H249)-N(G249),0)))</f>
        <v/>
      </c>
      <c r="L249" s="46">
        <f>IF($B249="","",$B249)</f>
        <v/>
      </c>
    </row>
    <row r="250" spans="2:12" ht="18" customHeight="1">
      <c r="B250" s="15"/>
      <c r="C250" s="7"/>
      <c r="D250" s="33"/>
      <c r="E250" s="44"/>
      <c r="F250" s="37"/>
      <c r="G250" s="45"/>
      <c r="H250" s="28">
        <f>IF(OR($E250="",$F250=""),"",$E250*$F250)</f>
        <v/>
      </c>
      <c r="I250" s="45"/>
      <c r="J250" s="7"/>
      <c r="K250" s="27">
        <f>IF($B250="","",IF($D250="Compra",-(N(H250)+N(G250)),IF($D250="Venta",N(H250)-N(G250),0)))</f>
        <v/>
      </c>
      <c r="L250" s="46">
        <f>IF($B250="","",$B250)</f>
        <v/>
      </c>
    </row>
    <row r="251" spans="2:12" ht="18" customHeight="1">
      <c r="B251" s="15"/>
      <c r="C251" s="7"/>
      <c r="D251" s="33"/>
      <c r="E251" s="44"/>
      <c r="F251" s="37"/>
      <c r="G251" s="45"/>
      <c r="H251" s="28">
        <f>IF(OR($E251="",$F251=""),"",$E251*$F251)</f>
        <v/>
      </c>
      <c r="I251" s="45"/>
      <c r="J251" s="7"/>
      <c r="K251" s="27">
        <f>IF($B251="","",IF($D251="Compra",-(N(H251)+N(G251)),IF($D251="Venta",N(H251)-N(G251),0)))</f>
        <v/>
      </c>
      <c r="L251" s="46">
        <f>IF($B251="","",$B251)</f>
        <v/>
      </c>
    </row>
    <row r="252" spans="2:12" ht="18" customHeight="1">
      <c r="B252" s="15"/>
      <c r="C252" s="7"/>
      <c r="D252" s="33"/>
      <c r="E252" s="44"/>
      <c r="F252" s="37"/>
      <c r="G252" s="45"/>
      <c r="H252" s="28">
        <f>IF(OR($E252="",$F252=""),"",$E252*$F252)</f>
        <v/>
      </c>
      <c r="I252" s="45"/>
      <c r="J252" s="7"/>
      <c r="K252" s="27">
        <f>IF($B252="","",IF($D252="Compra",-(N(H252)+N(G252)),IF($D252="Venta",N(H252)-N(G252),0)))</f>
        <v/>
      </c>
      <c r="L252" s="46">
        <f>IF($B252="","",$B252)</f>
        <v/>
      </c>
    </row>
    <row r="253" spans="2:12" ht="18" customHeight="1">
      <c r="B253" s="15"/>
      <c r="C253" s="7"/>
      <c r="D253" s="33"/>
      <c r="E253" s="44"/>
      <c r="F253" s="37"/>
      <c r="G253" s="45"/>
      <c r="H253" s="28">
        <f>IF(OR($E253="",$F253=""),"",$E253*$F253)</f>
        <v/>
      </c>
      <c r="I253" s="45"/>
      <c r="J253" s="7"/>
      <c r="K253" s="27">
        <f>IF($B253="","",IF($D253="Compra",-(N(H253)+N(G253)),IF($D253="Venta",N(H253)-N(G253),0)))</f>
        <v/>
      </c>
      <c r="L253" s="46">
        <f>IF($B253="","",$B253)</f>
        <v/>
      </c>
    </row>
    <row r="254" spans="2:12" ht="18" customHeight="1">
      <c r="B254" s="15"/>
      <c r="C254" s="7"/>
      <c r="D254" s="33"/>
      <c r="E254" s="44"/>
      <c r="F254" s="37"/>
      <c r="G254" s="45"/>
      <c r="H254" s="28">
        <f>IF(OR($E254="",$F254=""),"",$E254*$F254)</f>
        <v/>
      </c>
      <c r="I254" s="45"/>
      <c r="J254" s="7"/>
      <c r="K254" s="27">
        <f>IF($B254="","",IF($D254="Compra",-(N(H254)+N(G254)),IF($D254="Venta",N(H254)-N(G254),0)))</f>
        <v/>
      </c>
      <c r="L254" s="46">
        <f>IF($B254="","",$B254)</f>
        <v/>
      </c>
    </row>
    <row r="255" spans="2:12" ht="18" customHeight="1">
      <c r="B255" s="15"/>
      <c r="C255" s="7"/>
      <c r="D255" s="33"/>
      <c r="E255" s="44"/>
      <c r="F255" s="37"/>
      <c r="G255" s="45"/>
      <c r="H255" s="28">
        <f>IF(OR($E255="",$F255=""),"",$E255*$F255)</f>
        <v/>
      </c>
      <c r="I255" s="45"/>
      <c r="J255" s="7"/>
      <c r="K255" s="27">
        <f>IF($B255="","",IF($D255="Compra",-(N(H255)+N(G255)),IF($D255="Venta",N(H255)-N(G255),0)))</f>
        <v/>
      </c>
      <c r="L255" s="46">
        <f>IF($B255="","",$B255)</f>
        <v/>
      </c>
    </row>
    <row r="256" spans="2:12" ht="18" customHeight="1">
      <c r="B256" s="15"/>
      <c r="C256" s="7"/>
      <c r="D256" s="33"/>
      <c r="E256" s="44"/>
      <c r="F256" s="37"/>
      <c r="G256" s="45"/>
      <c r="H256" s="28">
        <f>IF(OR($E256="",$F256=""),"",$E256*$F256)</f>
        <v/>
      </c>
      <c r="I256" s="45"/>
      <c r="J256" s="7"/>
      <c r="K256" s="27">
        <f>IF($B256="","",IF($D256="Compra",-(N(H256)+N(G256)),IF($D256="Venta",N(H256)-N(G256),0)))</f>
        <v/>
      </c>
      <c r="L256" s="46">
        <f>IF($B256="","",$B256)</f>
        <v/>
      </c>
    </row>
    <row r="257" spans="2:12" ht="18" customHeight="1">
      <c r="B257" s="15"/>
      <c r="C257" s="7"/>
      <c r="D257" s="33"/>
      <c r="E257" s="44"/>
      <c r="F257" s="37"/>
      <c r="G257" s="45"/>
      <c r="H257" s="28">
        <f>IF(OR($E257="",$F257=""),"",$E257*$F257)</f>
        <v/>
      </c>
      <c r="I257" s="45"/>
      <c r="J257" s="7"/>
      <c r="K257" s="27">
        <f>IF($B257="","",IF($D257="Compra",-(N(H257)+N(G257)),IF($D257="Venta",N(H257)-N(G257),0)))</f>
        <v/>
      </c>
      <c r="L257" s="46">
        <f>IF($B257="","",$B257)</f>
        <v/>
      </c>
    </row>
    <row r="258" spans="2:12" ht="18" customHeight="1">
      <c r="B258" s="15"/>
      <c r="C258" s="7"/>
      <c r="D258" s="33"/>
      <c r="E258" s="44"/>
      <c r="F258" s="37"/>
      <c r="G258" s="45"/>
      <c r="H258" s="28">
        <f>IF(OR($E258="",$F258=""),"",$E258*$F258)</f>
        <v/>
      </c>
      <c r="I258" s="45"/>
      <c r="J258" s="7"/>
      <c r="K258" s="27">
        <f>IF($B258="","",IF($D258="Compra",-(N(H258)+N(G258)),IF($D258="Venta",N(H258)-N(G258),0)))</f>
        <v/>
      </c>
      <c r="L258" s="46">
        <f>IF($B258="","",$B258)</f>
        <v/>
      </c>
    </row>
    <row r="259" spans="2:12" ht="18" customHeight="1">
      <c r="B259" s="15"/>
      <c r="C259" s="7"/>
      <c r="D259" s="33"/>
      <c r="E259" s="44"/>
      <c r="F259" s="37"/>
      <c r="G259" s="45"/>
      <c r="H259" s="28">
        <f>IF(OR($E259="",$F259=""),"",$E259*$F259)</f>
        <v/>
      </c>
      <c r="I259" s="45"/>
      <c r="J259" s="7"/>
      <c r="K259" s="27">
        <f>IF($B259="","",IF($D259="Compra",-(N(H259)+N(G259)),IF($D259="Venta",N(H259)-N(G259),0)))</f>
        <v/>
      </c>
      <c r="L259" s="46">
        <f>IF($B259="","",$B259)</f>
        <v/>
      </c>
    </row>
    <row r="260" spans="2:12" ht="18" customHeight="1">
      <c r="B260" s="15"/>
      <c r="C260" s="7"/>
      <c r="D260" s="33"/>
      <c r="E260" s="44"/>
      <c r="F260" s="37"/>
      <c r="G260" s="45"/>
      <c r="H260" s="28">
        <f>IF(OR($E260="",$F260=""),"",$E260*$F260)</f>
        <v/>
      </c>
      <c r="I260" s="45"/>
      <c r="J260" s="7"/>
      <c r="K260" s="27">
        <f>IF($B260="","",IF($D260="Compra",-(N(H260)+N(G260)),IF($D260="Venta",N(H260)-N(G260),0)))</f>
        <v/>
      </c>
      <c r="L260" s="46">
        <f>IF($B260="","",$B260)</f>
        <v/>
      </c>
    </row>
    <row r="261" spans="2:12" ht="18" customHeight="1">
      <c r="B261" s="15"/>
      <c r="C261" s="7"/>
      <c r="D261" s="33"/>
      <c r="E261" s="44"/>
      <c r="F261" s="37"/>
      <c r="G261" s="45"/>
      <c r="H261" s="28">
        <f>IF(OR($E261="",$F261=""),"",$E261*$F261)</f>
        <v/>
      </c>
      <c r="I261" s="45"/>
      <c r="J261" s="7"/>
      <c r="K261" s="27">
        <f>IF($B261="","",IF($D261="Compra",-(N(H261)+N(G261)),IF($D261="Venta",N(H261)-N(G261),0)))</f>
        <v/>
      </c>
      <c r="L261" s="46">
        <f>IF($B261="","",$B261)</f>
        <v/>
      </c>
    </row>
    <row r="262" spans="2:12" ht="18" customHeight="1">
      <c r="B262" s="15"/>
      <c r="C262" s="7"/>
      <c r="D262" s="33"/>
      <c r="E262" s="44"/>
      <c r="F262" s="37"/>
      <c r="G262" s="45"/>
      <c r="H262" s="28">
        <f>IF(OR($E262="",$F262=""),"",$E262*$F262)</f>
        <v/>
      </c>
      <c r="I262" s="45"/>
      <c r="J262" s="7"/>
      <c r="K262" s="27">
        <f>IF($B262="","",IF($D262="Compra",-(N(H262)+N(G262)),IF($D262="Venta",N(H262)-N(G262),0)))</f>
        <v/>
      </c>
      <c r="L262" s="46">
        <f>IF($B262="","",$B262)</f>
        <v/>
      </c>
    </row>
    <row r="263" spans="2:12" ht="18" customHeight="1">
      <c r="B263" s="15"/>
      <c r="C263" s="7"/>
      <c r="D263" s="33"/>
      <c r="E263" s="44"/>
      <c r="F263" s="37"/>
      <c r="G263" s="45"/>
      <c r="H263" s="28">
        <f>IF(OR($E263="",$F263=""),"",$E263*$F263)</f>
        <v/>
      </c>
      <c r="I263" s="45"/>
      <c r="J263" s="7"/>
      <c r="K263" s="27">
        <f>IF($B263="","",IF($D263="Compra",-(N(H263)+N(G263)),IF($D263="Venta",N(H263)-N(G263),0)))</f>
        <v/>
      </c>
      <c r="L263" s="46">
        <f>IF($B263="","",$B263)</f>
        <v/>
      </c>
    </row>
    <row r="264" spans="2:12" ht="18" customHeight="1">
      <c r="B264" s="15"/>
      <c r="C264" s="7"/>
      <c r="D264" s="33"/>
      <c r="E264" s="44"/>
      <c r="F264" s="37"/>
      <c r="G264" s="45"/>
      <c r="H264" s="28">
        <f>IF(OR($E264="",$F264=""),"",$E264*$F264)</f>
        <v/>
      </c>
      <c r="I264" s="45"/>
      <c r="J264" s="7"/>
      <c r="K264" s="27">
        <f>IF($B264="","",IF($D264="Compra",-(N(H264)+N(G264)),IF($D264="Venta",N(H264)-N(G264),0)))</f>
        <v/>
      </c>
      <c r="L264" s="46">
        <f>IF($B264="","",$B264)</f>
        <v/>
      </c>
    </row>
    <row r="265" spans="2:12" ht="18" customHeight="1">
      <c r="B265" s="15"/>
      <c r="C265" s="7"/>
      <c r="D265" s="33"/>
      <c r="E265" s="44"/>
      <c r="F265" s="37"/>
      <c r="G265" s="45"/>
      <c r="H265" s="28">
        <f>IF(OR($E265="",$F265=""),"",$E265*$F265)</f>
        <v/>
      </c>
      <c r="I265" s="45"/>
      <c r="J265" s="7"/>
      <c r="K265" s="27">
        <f>IF($B265="","",IF($D265="Compra",-(N(H265)+N(G265)),IF($D265="Venta",N(H265)-N(G265),0)))</f>
        <v/>
      </c>
      <c r="L265" s="46">
        <f>IF($B265="","",$B265)</f>
        <v/>
      </c>
    </row>
    <row r="266" spans="2:12" ht="18" customHeight="1">
      <c r="B266" s="15"/>
      <c r="C266" s="7"/>
      <c r="D266" s="33"/>
      <c r="E266" s="44"/>
      <c r="F266" s="37"/>
      <c r="G266" s="45"/>
      <c r="H266" s="28">
        <f>IF(OR($E266="",$F266=""),"",$E266*$F266)</f>
        <v/>
      </c>
      <c r="I266" s="45"/>
      <c r="J266" s="7"/>
      <c r="K266" s="27">
        <f>IF($B266="","",IF($D266="Compra",-(N(H266)+N(G266)),IF($D266="Venta",N(H266)-N(G266),0)))</f>
        <v/>
      </c>
      <c r="L266" s="46">
        <f>IF($B266="","",$B266)</f>
        <v/>
      </c>
    </row>
    <row r="267" spans="2:12" ht="18" customHeight="1">
      <c r="B267" s="15"/>
      <c r="C267" s="7"/>
      <c r="D267" s="33"/>
      <c r="E267" s="44"/>
      <c r="F267" s="37"/>
      <c r="G267" s="45"/>
      <c r="H267" s="28">
        <f>IF(OR($E267="",$F267=""),"",$E267*$F267)</f>
        <v/>
      </c>
      <c r="I267" s="45"/>
      <c r="J267" s="7"/>
      <c r="K267" s="27">
        <f>IF($B267="","",IF($D267="Compra",-(N(H267)+N(G267)),IF($D267="Venta",N(H267)-N(G267),0)))</f>
        <v/>
      </c>
      <c r="L267" s="46">
        <f>IF($B267="","",$B267)</f>
        <v/>
      </c>
    </row>
    <row r="268" spans="2:12" ht="18" customHeight="1">
      <c r="B268" s="15"/>
      <c r="C268" s="7"/>
      <c r="D268" s="33"/>
      <c r="E268" s="44"/>
      <c r="F268" s="37"/>
      <c r="G268" s="45"/>
      <c r="H268" s="28">
        <f>IF(OR($E268="",$F268=""),"",$E268*$F268)</f>
        <v/>
      </c>
      <c r="I268" s="45"/>
      <c r="J268" s="7"/>
      <c r="K268" s="27">
        <f>IF($B268="","",IF($D268="Compra",-(N(H268)+N(G268)),IF($D268="Venta",N(H268)-N(G268),0)))</f>
        <v/>
      </c>
      <c r="L268" s="46">
        <f>IF($B268="","",$B268)</f>
        <v/>
      </c>
    </row>
    <row r="269" spans="2:12" ht="18" customHeight="1">
      <c r="B269" s="15"/>
      <c r="C269" s="7"/>
      <c r="D269" s="33"/>
      <c r="E269" s="44"/>
      <c r="F269" s="37"/>
      <c r="G269" s="45"/>
      <c r="H269" s="28">
        <f>IF(OR($E269="",$F269=""),"",$E269*$F269)</f>
        <v/>
      </c>
      <c r="I269" s="45"/>
      <c r="J269" s="7"/>
      <c r="K269" s="27">
        <f>IF($B269="","",IF($D269="Compra",-(N(H269)+N(G269)),IF($D269="Venta",N(H269)-N(G269),0)))</f>
        <v/>
      </c>
      <c r="L269" s="46">
        <f>IF($B269="","",$B269)</f>
        <v/>
      </c>
    </row>
    <row r="270" spans="2:12" ht="18" customHeight="1">
      <c r="B270" s="15"/>
      <c r="C270" s="7"/>
      <c r="D270" s="33"/>
      <c r="E270" s="44"/>
      <c r="F270" s="37"/>
      <c r="G270" s="45"/>
      <c r="H270" s="28">
        <f>IF(OR($E270="",$F270=""),"",$E270*$F270)</f>
        <v/>
      </c>
      <c r="I270" s="45"/>
      <c r="J270" s="7"/>
      <c r="K270" s="27">
        <f>IF($B270="","",IF($D270="Compra",-(N(H270)+N(G270)),IF($D270="Venta",N(H270)-N(G270),0)))</f>
        <v/>
      </c>
      <c r="L270" s="46">
        <f>IF($B270="","",$B270)</f>
        <v/>
      </c>
    </row>
    <row r="271" spans="2:12" ht="18" customHeight="1">
      <c r="B271" s="15"/>
      <c r="C271" s="7"/>
      <c r="D271" s="33"/>
      <c r="E271" s="44"/>
      <c r="F271" s="37"/>
      <c r="G271" s="45"/>
      <c r="H271" s="28">
        <f>IF(OR($E271="",$F271=""),"",$E271*$F271)</f>
        <v/>
      </c>
      <c r="I271" s="45"/>
      <c r="J271" s="7"/>
      <c r="K271" s="27">
        <f>IF($B271="","",IF($D271="Compra",-(N(H271)+N(G271)),IF($D271="Venta",N(H271)-N(G271),0)))</f>
        <v/>
      </c>
      <c r="L271" s="46">
        <f>IF($B271="","",$B271)</f>
        <v/>
      </c>
    </row>
    <row r="272" spans="2:12" ht="18" customHeight="1">
      <c r="B272" s="15"/>
      <c r="C272" s="7"/>
      <c r="D272" s="33"/>
      <c r="E272" s="44"/>
      <c r="F272" s="37"/>
      <c r="G272" s="45"/>
      <c r="H272" s="28">
        <f>IF(OR($E272="",$F272=""),"",$E272*$F272)</f>
        <v/>
      </c>
      <c r="I272" s="45"/>
      <c r="J272" s="7"/>
      <c r="K272" s="27">
        <f>IF($B272="","",IF($D272="Compra",-(N(H272)+N(G272)),IF($D272="Venta",N(H272)-N(G272),0)))</f>
        <v/>
      </c>
      <c r="L272" s="46">
        <f>IF($B272="","",$B272)</f>
        <v/>
      </c>
    </row>
    <row r="273" spans="2:12" ht="18" customHeight="1">
      <c r="B273" s="15"/>
      <c r="C273" s="7"/>
      <c r="D273" s="33"/>
      <c r="E273" s="44"/>
      <c r="F273" s="37"/>
      <c r="G273" s="45"/>
      <c r="H273" s="28">
        <f>IF(OR($E273="",$F273=""),"",$E273*$F273)</f>
        <v/>
      </c>
      <c r="I273" s="45"/>
      <c r="J273" s="7"/>
      <c r="K273" s="27">
        <f>IF($B273="","",IF($D273="Compra",-(N(H273)+N(G273)),IF($D273="Venta",N(H273)-N(G273),0)))</f>
        <v/>
      </c>
      <c r="L273" s="46">
        <f>IF($B273="","",$B273)</f>
        <v/>
      </c>
    </row>
    <row r="274" spans="2:12" ht="18" customHeight="1">
      <c r="B274" s="15"/>
      <c r="C274" s="7"/>
      <c r="D274" s="33"/>
      <c r="E274" s="44"/>
      <c r="F274" s="37"/>
      <c r="G274" s="45"/>
      <c r="H274" s="28">
        <f>IF(OR($E274="",$F274=""),"",$E274*$F274)</f>
        <v/>
      </c>
      <c r="I274" s="45"/>
      <c r="J274" s="7"/>
      <c r="K274" s="27">
        <f>IF($B274="","",IF($D274="Compra",-(N(H274)+N(G274)),IF($D274="Venta",N(H274)-N(G274),0)))</f>
        <v/>
      </c>
      <c r="L274" s="46">
        <f>IF($B274="","",$B274)</f>
        <v/>
      </c>
    </row>
    <row r="275" spans="2:12" ht="18" customHeight="1">
      <c r="B275" s="15"/>
      <c r="C275" s="7"/>
      <c r="D275" s="33"/>
      <c r="E275" s="44"/>
      <c r="F275" s="37"/>
      <c r="G275" s="45"/>
      <c r="H275" s="28">
        <f>IF(OR($E275="",$F275=""),"",$E275*$F275)</f>
        <v/>
      </c>
      <c r="I275" s="45"/>
      <c r="J275" s="7"/>
      <c r="K275" s="27">
        <f>IF($B275="","",IF($D275="Compra",-(N(H275)+N(G275)),IF($D275="Venta",N(H275)-N(G275),0)))</f>
        <v/>
      </c>
      <c r="L275" s="46">
        <f>IF($B275="","",$B275)</f>
        <v/>
      </c>
    </row>
    <row r="276" spans="2:12" ht="18" customHeight="1">
      <c r="B276" s="15"/>
      <c r="C276" s="7"/>
      <c r="D276" s="33"/>
      <c r="E276" s="44"/>
      <c r="F276" s="37"/>
      <c r="G276" s="45"/>
      <c r="H276" s="28">
        <f>IF(OR($E276="",$F276=""),"",$E276*$F276)</f>
        <v/>
      </c>
      <c r="I276" s="45"/>
      <c r="J276" s="7"/>
      <c r="K276" s="27">
        <f>IF($B276="","",IF($D276="Compra",-(N(H276)+N(G276)),IF($D276="Venta",N(H276)-N(G276),0)))</f>
        <v/>
      </c>
      <c r="L276" s="46">
        <f>IF($B276="","",$B276)</f>
        <v/>
      </c>
    </row>
    <row r="277" spans="2:12" ht="18" customHeight="1">
      <c r="B277" s="15"/>
      <c r="C277" s="7"/>
      <c r="D277" s="33"/>
      <c r="E277" s="44"/>
      <c r="F277" s="37"/>
      <c r="G277" s="45"/>
      <c r="H277" s="28">
        <f>IF(OR($E277="",$F277=""),"",$E277*$F277)</f>
        <v/>
      </c>
      <c r="I277" s="45"/>
      <c r="J277" s="7"/>
      <c r="K277" s="27">
        <f>IF($B277="","",IF($D277="Compra",-(N(H277)+N(G277)),IF($D277="Venta",N(H277)-N(G277),0)))</f>
        <v/>
      </c>
      <c r="L277" s="46">
        <f>IF($B277="","",$B277)</f>
        <v/>
      </c>
    </row>
    <row r="278" spans="2:12" ht="18" customHeight="1">
      <c r="B278" s="15"/>
      <c r="C278" s="7"/>
      <c r="D278" s="33"/>
      <c r="E278" s="44"/>
      <c r="F278" s="37"/>
      <c r="G278" s="45"/>
      <c r="H278" s="28">
        <f>IF(OR($E278="",$F278=""),"",$E278*$F278)</f>
        <v/>
      </c>
      <c r="I278" s="45"/>
      <c r="J278" s="7"/>
      <c r="K278" s="27">
        <f>IF($B278="","",IF($D278="Compra",-(N(H278)+N(G278)),IF($D278="Venta",N(H278)-N(G278),0)))</f>
        <v/>
      </c>
      <c r="L278" s="46">
        <f>IF($B278="","",$B278)</f>
        <v/>
      </c>
    </row>
    <row r="279" spans="2:12" ht="18" customHeight="1">
      <c r="B279" s="15"/>
      <c r="C279" s="7"/>
      <c r="D279" s="33"/>
      <c r="E279" s="44"/>
      <c r="F279" s="37"/>
      <c r="G279" s="45"/>
      <c r="H279" s="28">
        <f>IF(OR($E279="",$F279=""),"",$E279*$F279)</f>
        <v/>
      </c>
      <c r="I279" s="45"/>
      <c r="J279" s="7"/>
      <c r="K279" s="27">
        <f>IF($B279="","",IF($D279="Compra",-(N(H279)+N(G279)),IF($D279="Venta",N(H279)-N(G279),0)))</f>
        <v/>
      </c>
      <c r="L279" s="46">
        <f>IF($B279="","",$B279)</f>
        <v/>
      </c>
    </row>
    <row r="280" spans="2:12" ht="18" customHeight="1">
      <c r="B280" s="15"/>
      <c r="C280" s="7"/>
      <c r="D280" s="33"/>
      <c r="E280" s="44"/>
      <c r="F280" s="37"/>
      <c r="G280" s="45"/>
      <c r="H280" s="28">
        <f>IF(OR($E280="",$F280=""),"",$E280*$F280)</f>
        <v/>
      </c>
      <c r="I280" s="45"/>
      <c r="J280" s="7"/>
      <c r="K280" s="27">
        <f>IF($B280="","",IF($D280="Compra",-(N(H280)+N(G280)),IF($D280="Venta",N(H280)-N(G280),0)))</f>
        <v/>
      </c>
      <c r="L280" s="46">
        <f>IF($B280="","",$B280)</f>
        <v/>
      </c>
    </row>
    <row r="281" spans="2:12" ht="18" customHeight="1">
      <c r="B281" s="15"/>
      <c r="C281" s="7"/>
      <c r="D281" s="33"/>
      <c r="E281" s="44"/>
      <c r="F281" s="37"/>
      <c r="G281" s="45"/>
      <c r="H281" s="28">
        <f>IF(OR($E281="",$F281=""),"",$E281*$F281)</f>
        <v/>
      </c>
      <c r="I281" s="45"/>
      <c r="J281" s="7"/>
      <c r="K281" s="27">
        <f>IF($B281="","",IF($D281="Compra",-(N(H281)+N(G281)),IF($D281="Venta",N(H281)-N(G281),0)))</f>
        <v/>
      </c>
      <c r="L281" s="46">
        <f>IF($B281="","",$B281)</f>
        <v/>
      </c>
    </row>
    <row r="282" spans="2:12" ht="18" customHeight="1">
      <c r="B282" s="15"/>
      <c r="C282" s="7"/>
      <c r="D282" s="33"/>
      <c r="E282" s="44"/>
      <c r="F282" s="37"/>
      <c r="G282" s="45"/>
      <c r="H282" s="28">
        <f>IF(OR($E282="",$F282=""),"",$E282*$F282)</f>
        <v/>
      </c>
      <c r="I282" s="45"/>
      <c r="J282" s="7"/>
      <c r="K282" s="27">
        <f>IF($B282="","",IF($D282="Compra",-(N(H282)+N(G282)),IF($D282="Venta",N(H282)-N(G282),0)))</f>
        <v/>
      </c>
      <c r="L282" s="46">
        <f>IF($B282="","",$B282)</f>
        <v/>
      </c>
    </row>
    <row r="283" spans="2:12" ht="18" customHeight="1">
      <c r="B283" s="15"/>
      <c r="C283" s="7"/>
      <c r="D283" s="33"/>
      <c r="E283" s="44"/>
      <c r="F283" s="37"/>
      <c r="G283" s="45"/>
      <c r="H283" s="28">
        <f>IF(OR($E283="",$F283=""),"",$E283*$F283)</f>
        <v/>
      </c>
      <c r="I283" s="45"/>
      <c r="J283" s="7"/>
      <c r="K283" s="27">
        <f>IF($B283="","",IF($D283="Compra",-(N(H283)+N(G283)),IF($D283="Venta",N(H283)-N(G283),0)))</f>
        <v/>
      </c>
      <c r="L283" s="46">
        <f>IF($B283="","",$B283)</f>
        <v/>
      </c>
    </row>
    <row r="284" spans="2:12" ht="18" customHeight="1">
      <c r="B284" s="15"/>
      <c r="C284" s="7"/>
      <c r="D284" s="33"/>
      <c r="E284" s="44"/>
      <c r="F284" s="37"/>
      <c r="G284" s="45"/>
      <c r="H284" s="28">
        <f>IF(OR($E284="",$F284=""),"",$E284*$F284)</f>
        <v/>
      </c>
      <c r="I284" s="45"/>
      <c r="J284" s="7"/>
      <c r="K284" s="27">
        <f>IF($B284="","",IF($D284="Compra",-(N(H284)+N(G284)),IF($D284="Venta",N(H284)-N(G284),0)))</f>
        <v/>
      </c>
      <c r="L284" s="46">
        <f>IF($B284="","",$B284)</f>
        <v/>
      </c>
    </row>
    <row r="285" spans="2:12" ht="18" customHeight="1">
      <c r="B285" s="15"/>
      <c r="C285" s="7"/>
      <c r="D285" s="33"/>
      <c r="E285" s="44"/>
      <c r="F285" s="37"/>
      <c r="G285" s="45"/>
      <c r="H285" s="28">
        <f>IF(OR($E285="",$F285=""),"",$E285*$F285)</f>
        <v/>
      </c>
      <c r="I285" s="45"/>
      <c r="J285" s="7"/>
      <c r="K285" s="27">
        <f>IF($B285="","",IF($D285="Compra",-(N(H285)+N(G285)),IF($D285="Venta",N(H285)-N(G285),0)))</f>
        <v/>
      </c>
      <c r="L285" s="46">
        <f>IF($B285="","",$B285)</f>
        <v/>
      </c>
    </row>
    <row r="286" spans="2:12" ht="18" customHeight="1">
      <c r="B286" s="15"/>
      <c r="C286" s="7"/>
      <c r="D286" s="33"/>
      <c r="E286" s="44"/>
      <c r="F286" s="37"/>
      <c r="G286" s="45"/>
      <c r="H286" s="28">
        <f>IF(OR($E286="",$F286=""),"",$E286*$F286)</f>
        <v/>
      </c>
      <c r="I286" s="45"/>
      <c r="J286" s="7"/>
      <c r="K286" s="27">
        <f>IF($B286="","",IF($D286="Compra",-(N(H286)+N(G286)),IF($D286="Venta",N(H286)-N(G286),0)))</f>
        <v/>
      </c>
      <c r="L286" s="46">
        <f>IF($B286="","",$B286)</f>
        <v/>
      </c>
    </row>
    <row r="287" spans="2:12" ht="18" customHeight="1">
      <c r="B287" s="15"/>
      <c r="C287" s="7"/>
      <c r="D287" s="33"/>
      <c r="E287" s="44"/>
      <c r="F287" s="37"/>
      <c r="G287" s="45"/>
      <c r="H287" s="28">
        <f>IF(OR($E287="",$F287=""),"",$E287*$F287)</f>
        <v/>
      </c>
      <c r="I287" s="45"/>
      <c r="J287" s="7"/>
      <c r="K287" s="27">
        <f>IF($B287="","",IF($D287="Compra",-(N(H287)+N(G287)),IF($D287="Venta",N(H287)-N(G287),0)))</f>
        <v/>
      </c>
      <c r="L287" s="46">
        <f>IF($B287="","",$B287)</f>
        <v/>
      </c>
    </row>
    <row r="288" spans="2:12" ht="18" customHeight="1">
      <c r="B288" s="15"/>
      <c r="C288" s="7"/>
      <c r="D288" s="33"/>
      <c r="E288" s="44"/>
      <c r="F288" s="37"/>
      <c r="G288" s="45"/>
      <c r="H288" s="28">
        <f>IF(OR($E288="",$F288=""),"",$E288*$F288)</f>
        <v/>
      </c>
      <c r="I288" s="45"/>
      <c r="J288" s="7"/>
      <c r="K288" s="27">
        <f>IF($B288="","",IF($D288="Compra",-(N(H288)+N(G288)),IF($D288="Venta",N(H288)-N(G288),0)))</f>
        <v/>
      </c>
      <c r="L288" s="46">
        <f>IF($B288="","",$B288)</f>
        <v/>
      </c>
    </row>
    <row r="289" spans="2:12" ht="18" customHeight="1">
      <c r="B289" s="15"/>
      <c r="C289" s="7"/>
      <c r="D289" s="33"/>
      <c r="E289" s="44"/>
      <c r="F289" s="37"/>
      <c r="G289" s="45"/>
      <c r="H289" s="28">
        <f>IF(OR($E289="",$F289=""),"",$E289*$F289)</f>
        <v/>
      </c>
      <c r="I289" s="45"/>
      <c r="J289" s="7"/>
      <c r="K289" s="27">
        <f>IF($B289="","",IF($D289="Compra",-(N(H289)+N(G289)),IF($D289="Venta",N(H289)-N(G289),0)))</f>
        <v/>
      </c>
      <c r="L289" s="46">
        <f>IF($B289="","",$B289)</f>
        <v/>
      </c>
    </row>
    <row r="290" spans="2:12" ht="18" customHeight="1">
      <c r="B290" s="15"/>
      <c r="C290" s="7"/>
      <c r="D290" s="33"/>
      <c r="E290" s="44"/>
      <c r="F290" s="37"/>
      <c r="G290" s="45"/>
      <c r="H290" s="28">
        <f>IF(OR($E290="",$F290=""),"",$E290*$F290)</f>
        <v/>
      </c>
      <c r="I290" s="45"/>
      <c r="J290" s="7"/>
      <c r="K290" s="27">
        <f>IF($B290="","",IF($D290="Compra",-(N(H290)+N(G290)),IF($D290="Venta",N(H290)-N(G290),0)))</f>
        <v/>
      </c>
      <c r="L290" s="46">
        <f>IF($B290="","",$B290)</f>
        <v/>
      </c>
    </row>
    <row r="291" spans="2:12" ht="18" customHeight="1">
      <c r="B291" s="15"/>
      <c r="C291" s="7"/>
      <c r="D291" s="33"/>
      <c r="E291" s="44"/>
      <c r="F291" s="37"/>
      <c r="G291" s="45"/>
      <c r="H291" s="28">
        <f>IF(OR($E291="",$F291=""),"",$E291*$F291)</f>
        <v/>
      </c>
      <c r="I291" s="45"/>
      <c r="J291" s="7"/>
      <c r="K291" s="27">
        <f>IF($B291="","",IF($D291="Compra",-(N(H291)+N(G291)),IF($D291="Venta",N(H291)-N(G291),0)))</f>
        <v/>
      </c>
      <c r="L291" s="46">
        <f>IF($B291="","",$B291)</f>
        <v/>
      </c>
    </row>
    <row r="292" spans="2:12" ht="18" customHeight="1">
      <c r="B292" s="15"/>
      <c r="C292" s="7"/>
      <c r="D292" s="33"/>
      <c r="E292" s="44"/>
      <c r="F292" s="37"/>
      <c r="G292" s="45"/>
      <c r="H292" s="28">
        <f>IF(OR($E292="",$F292=""),"",$E292*$F292)</f>
        <v/>
      </c>
      <c r="I292" s="45"/>
      <c r="J292" s="7"/>
      <c r="K292" s="27">
        <f>IF($B292="","",IF($D292="Compra",-(N(H292)+N(G292)),IF($D292="Venta",N(H292)-N(G292),0)))</f>
        <v/>
      </c>
      <c r="L292" s="46">
        <f>IF($B292="","",$B292)</f>
        <v/>
      </c>
    </row>
    <row r="293" spans="2:12" ht="18" customHeight="1">
      <c r="B293" s="15"/>
      <c r="C293" s="7"/>
      <c r="D293" s="33"/>
      <c r="E293" s="44"/>
      <c r="F293" s="37"/>
      <c r="G293" s="45"/>
      <c r="H293" s="28">
        <f>IF(OR($E293="",$F293=""),"",$E293*$F293)</f>
        <v/>
      </c>
      <c r="I293" s="45"/>
      <c r="J293" s="7"/>
      <c r="K293" s="27">
        <f>IF($B293="","",IF($D293="Compra",-(N(H293)+N(G293)),IF($D293="Venta",N(H293)-N(G293),0)))</f>
        <v/>
      </c>
      <c r="L293" s="46">
        <f>IF($B293="","",$B293)</f>
        <v/>
      </c>
    </row>
    <row r="294" spans="2:12" ht="18" customHeight="1">
      <c r="B294" s="15"/>
      <c r="C294" s="7"/>
      <c r="D294" s="33"/>
      <c r="E294" s="44"/>
      <c r="F294" s="37"/>
      <c r="G294" s="45"/>
      <c r="H294" s="28">
        <f>IF(OR($E294="",$F294=""),"",$E294*$F294)</f>
        <v/>
      </c>
      <c r="I294" s="45"/>
      <c r="J294" s="7"/>
      <c r="K294" s="27">
        <f>IF($B294="","",IF($D294="Compra",-(N(H294)+N(G294)),IF($D294="Venta",N(H294)-N(G294),0)))</f>
        <v/>
      </c>
      <c r="L294" s="46">
        <f>IF($B294="","",$B294)</f>
        <v/>
      </c>
    </row>
    <row r="295" spans="2:12" ht="18" customHeight="1">
      <c r="B295" s="15"/>
      <c r="C295" s="7"/>
      <c r="D295" s="33"/>
      <c r="E295" s="44"/>
      <c r="F295" s="37"/>
      <c r="G295" s="45"/>
      <c r="H295" s="28">
        <f>IF(OR($E295="",$F295=""),"",$E295*$F295)</f>
        <v/>
      </c>
      <c r="I295" s="45"/>
      <c r="J295" s="7"/>
      <c r="K295" s="27">
        <f>IF($B295="","",IF($D295="Compra",-(N(H295)+N(G295)),IF($D295="Venta",N(H295)-N(G295),0)))</f>
        <v/>
      </c>
      <c r="L295" s="46">
        <f>IF($B295="","",$B295)</f>
        <v/>
      </c>
    </row>
    <row r="296" spans="2:12" ht="18" customHeight="1">
      <c r="B296" s="15"/>
      <c r="C296" s="7"/>
      <c r="D296" s="33"/>
      <c r="E296" s="44"/>
      <c r="F296" s="37"/>
      <c r="G296" s="45"/>
      <c r="H296" s="28">
        <f>IF(OR($E296="",$F296=""),"",$E296*$F296)</f>
        <v/>
      </c>
      <c r="I296" s="45"/>
      <c r="J296" s="7"/>
      <c r="K296" s="27">
        <f>IF($B296="","",IF($D296="Compra",-(N(H296)+N(G296)),IF($D296="Venta",N(H296)-N(G296),0)))</f>
        <v/>
      </c>
      <c r="L296" s="46">
        <f>IF($B296="","",$B296)</f>
        <v/>
      </c>
    </row>
    <row r="297" spans="2:12" ht="18" customHeight="1">
      <c r="B297" s="15"/>
      <c r="C297" s="7"/>
      <c r="D297" s="33"/>
      <c r="E297" s="44"/>
      <c r="F297" s="37"/>
      <c r="G297" s="45"/>
      <c r="H297" s="28">
        <f>IF(OR($E297="",$F297=""),"",$E297*$F297)</f>
        <v/>
      </c>
      <c r="I297" s="45"/>
      <c r="J297" s="7"/>
      <c r="K297" s="27">
        <f>IF($B297="","",IF($D297="Compra",-(N(H297)+N(G297)),IF($D297="Venta",N(H297)-N(G297),0)))</f>
        <v/>
      </c>
      <c r="L297" s="46">
        <f>IF($B297="","",$B297)</f>
        <v/>
      </c>
    </row>
    <row r="298" spans="2:12" ht="18" customHeight="1">
      <c r="B298" s="15"/>
      <c r="C298" s="7"/>
      <c r="D298" s="33"/>
      <c r="E298" s="44"/>
      <c r="F298" s="37"/>
      <c r="G298" s="45"/>
      <c r="H298" s="28">
        <f>IF(OR($E298="",$F298=""),"",$E298*$F298)</f>
        <v/>
      </c>
      <c r="I298" s="45"/>
      <c r="J298" s="7"/>
      <c r="K298" s="27">
        <f>IF($B298="","",IF($D298="Compra",-(N(H298)+N(G298)),IF($D298="Venta",N(H298)-N(G298),0)))</f>
        <v/>
      </c>
      <c r="L298" s="46">
        <f>IF($B298="","",$B298)</f>
        <v/>
      </c>
    </row>
    <row r="299" spans="2:12" ht="18" customHeight="1">
      <c r="B299" s="15"/>
      <c r="C299" s="7"/>
      <c r="D299" s="33"/>
      <c r="E299" s="44"/>
      <c r="F299" s="37"/>
      <c r="G299" s="45"/>
      <c r="H299" s="28">
        <f>IF(OR($E299="",$F299=""),"",$E299*$F299)</f>
        <v/>
      </c>
      <c r="I299" s="45"/>
      <c r="J299" s="7"/>
      <c r="K299" s="27">
        <f>IF($B299="","",IF($D299="Compra",-(N(H299)+N(G299)),IF($D299="Venta",N(H299)-N(G299),0)))</f>
        <v/>
      </c>
      <c r="L299" s="46">
        <f>IF($B299="","",$B299)</f>
        <v/>
      </c>
    </row>
    <row r="300" spans="2:12" ht="18" customHeight="1">
      <c r="B300" s="15"/>
      <c r="C300" s="7"/>
      <c r="D300" s="33"/>
      <c r="E300" s="44"/>
      <c r="F300" s="37"/>
      <c r="G300" s="45"/>
      <c r="H300" s="28">
        <f>IF(OR($E300="",$F300=""),"",$E300*$F300)</f>
        <v/>
      </c>
      <c r="I300" s="45"/>
      <c r="J300" s="7"/>
      <c r="K300" s="27">
        <f>IF($B300="","",IF($D300="Compra",-(N(H300)+N(G300)),IF($D300="Venta",N(H300)-N(G300),0)))</f>
        <v/>
      </c>
      <c r="L300" s="46">
        <f>IF($B300="","",$B300)</f>
        <v/>
      </c>
    </row>
    <row r="301" spans="2:12" ht="18" customHeight="1">
      <c r="B301" s="15"/>
      <c r="C301" s="7"/>
      <c r="D301" s="33"/>
      <c r="E301" s="44"/>
      <c r="F301" s="37"/>
      <c r="G301" s="45"/>
      <c r="H301" s="28">
        <f>IF(OR($E301="",$F301=""),"",$E301*$F301)</f>
        <v/>
      </c>
      <c r="I301" s="45"/>
      <c r="J301" s="7"/>
      <c r="K301" s="27">
        <f>IF($B301="","",IF($D301="Compra",-(N(H301)+N(G301)),IF($D301="Venta",N(H301)-N(G301),0)))</f>
        <v/>
      </c>
      <c r="L301" s="46">
        <f>IF($B301="","",$B301)</f>
        <v/>
      </c>
    </row>
    <row r="302" spans="2:12" ht="18" customHeight="1">
      <c r="B302" s="15"/>
      <c r="C302" s="7"/>
      <c r="D302" s="33"/>
      <c r="E302" s="44"/>
      <c r="F302" s="37"/>
      <c r="G302" s="45"/>
      <c r="H302" s="28">
        <f>IF(OR($E302="",$F302=""),"",$E302*$F302)</f>
        <v/>
      </c>
      <c r="I302" s="45"/>
      <c r="J302" s="7"/>
      <c r="K302" s="27">
        <f>IF($B302="","",IF($D302="Compra",-(N(H302)+N(G302)),IF($D302="Venta",N(H302)-N(G302),0)))</f>
        <v/>
      </c>
      <c r="L302" s="46">
        <f>IF($B302="","",$B302)</f>
        <v/>
      </c>
    </row>
    <row r="303" spans="2:12" ht="18" customHeight="1">
      <c r="B303" s="15"/>
      <c r="C303" s="7"/>
      <c r="D303" s="33"/>
      <c r="E303" s="44"/>
      <c r="F303" s="37"/>
      <c r="G303" s="45"/>
      <c r="H303" s="28">
        <f>IF(OR($E303="",$F303=""),"",$E303*$F303)</f>
        <v/>
      </c>
      <c r="I303" s="45"/>
      <c r="J303" s="7"/>
      <c r="K303" s="27">
        <f>IF($B303="","",IF($D303="Compra",-(N(H303)+N(G303)),IF($D303="Venta",N(H303)-N(G303),0)))</f>
        <v/>
      </c>
      <c r="L303" s="46">
        <f>IF($B303="","",$B303)</f>
        <v/>
      </c>
    </row>
    <row r="304" spans="2:12" ht="18" customHeight="1">
      <c r="B304" s="15"/>
      <c r="C304" s="7"/>
      <c r="D304" s="33"/>
      <c r="E304" s="44"/>
      <c r="F304" s="37"/>
      <c r="G304" s="45"/>
      <c r="H304" s="28">
        <f>IF(OR($E304="",$F304=""),"",$E304*$F304)</f>
        <v/>
      </c>
      <c r="I304" s="45"/>
      <c r="J304" s="7"/>
      <c r="K304" s="27">
        <f>IF($B304="","",IF($D304="Compra",-(N(H304)+N(G304)),IF($D304="Venta",N(H304)-N(G304),0)))</f>
        <v/>
      </c>
      <c r="L304" s="46">
        <f>IF($B304="","",$B304)</f>
        <v/>
      </c>
    </row>
    <row r="305" spans="2:12" ht="18" customHeight="1">
      <c r="B305" s="15"/>
      <c r="C305" s="7"/>
      <c r="D305" s="33"/>
      <c r="E305" s="44"/>
      <c r="F305" s="37"/>
      <c r="G305" s="45"/>
      <c r="H305" s="28">
        <f>IF(OR($E305="",$F305=""),"",$E305*$F305)</f>
        <v/>
      </c>
      <c r="I305" s="45"/>
      <c r="J305" s="7"/>
      <c r="K305" s="27">
        <f>IF($B305="","",IF($D305="Compra",-(N(H305)+N(G305)),IF($D305="Venta",N(H305)-N(G305),0)))</f>
        <v/>
      </c>
      <c r="L305" s="46">
        <f>IF($B305="","",$B305)</f>
        <v/>
      </c>
    </row>
    <row r="306" spans="2:12" ht="18" customHeight="1">
      <c r="B306" s="15"/>
      <c r="C306" s="7"/>
      <c r="D306" s="33"/>
      <c r="E306" s="44"/>
      <c r="F306" s="37"/>
      <c r="G306" s="45"/>
      <c r="H306" s="28">
        <f>IF(OR($E306="",$F306=""),"",$E306*$F306)</f>
        <v/>
      </c>
      <c r="I306" s="45"/>
      <c r="J306" s="7"/>
      <c r="K306" s="27">
        <f>IF($B306="","",IF($D306="Compra",-(N(H306)+N(G306)),IF($D306="Venta",N(H306)-N(G306),0)))</f>
        <v/>
      </c>
      <c r="L306" s="46">
        <f>IF($B306="","",$B306)</f>
        <v/>
      </c>
    </row>
    <row r="307" spans="2:12" ht="18" customHeight="1">
      <c r="B307" s="15"/>
      <c r="C307" s="7"/>
      <c r="D307" s="33"/>
      <c r="E307" s="44"/>
      <c r="F307" s="37"/>
      <c r="G307" s="45"/>
      <c r="H307" s="28">
        <f>IF(OR($E307="",$F307=""),"",$E307*$F307)</f>
        <v/>
      </c>
      <c r="I307" s="45"/>
      <c r="J307" s="7"/>
      <c r="K307" s="27">
        <f>IF($B307="","",IF($D307="Compra",-(N(H307)+N(G307)),IF($D307="Venta",N(H307)-N(G307),0)))</f>
        <v/>
      </c>
      <c r="L307" s="46">
        <f>IF($B307="","",$B307)</f>
        <v/>
      </c>
    </row>
    <row r="308" spans="2:12" ht="18" customHeight="1">
      <c r="B308" s="15"/>
      <c r="C308" s="7"/>
      <c r="D308" s="33"/>
      <c r="E308" s="44"/>
      <c r="F308" s="37"/>
      <c r="G308" s="45"/>
      <c r="H308" s="28">
        <f>IF(OR($E308="",$F308=""),"",$E308*$F308)</f>
        <v/>
      </c>
      <c r="I308" s="45"/>
      <c r="J308" s="7"/>
      <c r="K308" s="27">
        <f>IF($B308="","",IF($D308="Compra",-(N(H308)+N(G308)),IF($D308="Venta",N(H308)-N(G308),0)))</f>
        <v/>
      </c>
      <c r="L308" s="46">
        <f>IF($B308="","",$B308)</f>
        <v/>
      </c>
    </row>
    <row r="309" spans="2:12" ht="18" customHeight="1">
      <c r="B309" s="15"/>
      <c r="C309" s="7"/>
      <c r="D309" s="33"/>
      <c r="E309" s="44"/>
      <c r="F309" s="37"/>
      <c r="G309" s="45"/>
      <c r="H309" s="28">
        <f>IF(OR($E309="",$F309=""),"",$E309*$F309)</f>
        <v/>
      </c>
      <c r="I309" s="45"/>
      <c r="J309" s="7"/>
      <c r="K309" s="27">
        <f>IF($B309="","",IF($D309="Compra",-(N(H309)+N(G309)),IF($D309="Venta",N(H309)-N(G309),0)))</f>
        <v/>
      </c>
      <c r="L309" s="46">
        <f>IF($B309="","",$B309)</f>
        <v/>
      </c>
    </row>
    <row r="310" spans="2:12" ht="18" customHeight="1">
      <c r="B310" s="15"/>
      <c r="C310" s="7"/>
      <c r="D310" s="33"/>
      <c r="E310" s="44"/>
      <c r="F310" s="37"/>
      <c r="G310" s="45"/>
      <c r="H310" s="28">
        <f>IF(OR($E310="",$F310=""),"",$E310*$F310)</f>
        <v/>
      </c>
      <c r="I310" s="45"/>
      <c r="J310" s="7"/>
      <c r="K310" s="27">
        <f>IF($B310="","",IF($D310="Compra",-(N(H310)+N(G310)),IF($D310="Venta",N(H310)-N(G310),0)))</f>
        <v/>
      </c>
      <c r="L310" s="46">
        <f>IF($B310="","",$B310)</f>
        <v/>
      </c>
    </row>
    <row r="311" spans="2:12" ht="18" customHeight="1">
      <c r="B311" s="15"/>
      <c r="C311" s="7"/>
      <c r="D311" s="33"/>
      <c r="E311" s="44"/>
      <c r="F311" s="37"/>
      <c r="G311" s="45"/>
      <c r="H311" s="28">
        <f>IF(OR($E311="",$F311=""),"",$E311*$F311)</f>
        <v/>
      </c>
      <c r="I311" s="45"/>
      <c r="J311" s="7"/>
      <c r="K311" s="27">
        <f>IF($B311="","",IF($D311="Compra",-(N(H311)+N(G311)),IF($D311="Venta",N(H311)-N(G311),0)))</f>
        <v/>
      </c>
      <c r="L311" s="46">
        <f>IF($B311="","",$B311)</f>
        <v/>
      </c>
    </row>
    <row r="312" spans="2:12" ht="18" customHeight="1">
      <c r="B312" s="15"/>
      <c r="C312" s="7"/>
      <c r="D312" s="33"/>
      <c r="E312" s="44"/>
      <c r="F312" s="37"/>
      <c r="G312" s="45"/>
      <c r="H312" s="28">
        <f>IF(OR($E312="",$F312=""),"",$E312*$F312)</f>
        <v/>
      </c>
      <c r="I312" s="45"/>
      <c r="J312" s="7"/>
      <c r="K312" s="27">
        <f>IF($B312="","",IF($D312="Compra",-(N(H312)+N(G312)),IF($D312="Venta",N(H312)-N(G312),0)))</f>
        <v/>
      </c>
      <c r="L312" s="46">
        <f>IF($B312="","",$B312)</f>
        <v/>
      </c>
    </row>
    <row r="313" spans="2:12" ht="18" customHeight="1">
      <c r="B313" s="15"/>
      <c r="C313" s="7"/>
      <c r="D313" s="33"/>
      <c r="E313" s="44"/>
      <c r="F313" s="37"/>
      <c r="G313" s="45"/>
      <c r="H313" s="28">
        <f>IF(OR($E313="",$F313=""),"",$E313*$F313)</f>
        <v/>
      </c>
      <c r="I313" s="45"/>
      <c r="J313" s="7"/>
      <c r="K313" s="27">
        <f>IF($B313="","",IF($D313="Compra",-(N(H313)+N(G313)),IF($D313="Venta",N(H313)-N(G313),0)))</f>
        <v/>
      </c>
      <c r="L313" s="46">
        <f>IF($B313="","",$B313)</f>
        <v/>
      </c>
    </row>
    <row r="314" spans="2:12" ht="18" customHeight="1">
      <c r="B314" s="15"/>
      <c r="C314" s="7"/>
      <c r="D314" s="33"/>
      <c r="E314" s="44"/>
      <c r="F314" s="37"/>
      <c r="G314" s="45"/>
      <c r="H314" s="28">
        <f>IF(OR($E314="",$F314=""),"",$E314*$F314)</f>
        <v/>
      </c>
      <c r="I314" s="45"/>
      <c r="J314" s="7"/>
      <c r="K314" s="27">
        <f>IF($B314="","",IF($D314="Compra",-(N(H314)+N(G314)),IF($D314="Venta",N(H314)-N(G314),0)))</f>
        <v/>
      </c>
      <c r="L314" s="46">
        <f>IF($B314="","",$B314)</f>
        <v/>
      </c>
    </row>
    <row r="315" spans="2:12" ht="18" customHeight="1">
      <c r="B315" s="15"/>
      <c r="C315" s="7"/>
      <c r="D315" s="33"/>
      <c r="E315" s="44"/>
      <c r="F315" s="37"/>
      <c r="G315" s="45"/>
      <c r="H315" s="28">
        <f>IF(OR($E315="",$F315=""),"",$E315*$F315)</f>
        <v/>
      </c>
      <c r="I315" s="45"/>
      <c r="J315" s="7"/>
      <c r="K315" s="27">
        <f>IF($B315="","",IF($D315="Compra",-(N(H315)+N(G315)),IF($D315="Venta",N(H315)-N(G315),0)))</f>
        <v/>
      </c>
      <c r="L315" s="46">
        <f>IF($B315="","",$B315)</f>
        <v/>
      </c>
    </row>
    <row r="316" spans="2:12" ht="18" customHeight="1">
      <c r="B316" s="15"/>
      <c r="C316" s="7"/>
      <c r="D316" s="33"/>
      <c r="E316" s="44"/>
      <c r="F316" s="37"/>
      <c r="G316" s="45"/>
      <c r="H316" s="28">
        <f>IF(OR($E316="",$F316=""),"",$E316*$F316)</f>
        <v/>
      </c>
      <c r="I316" s="45"/>
      <c r="J316" s="7"/>
      <c r="K316" s="27">
        <f>IF($B316="","",IF($D316="Compra",-(N(H316)+N(G316)),IF($D316="Venta",N(H316)-N(G316),0)))</f>
        <v/>
      </c>
      <c r="L316" s="46">
        <f>IF($B316="","",$B316)</f>
        <v/>
      </c>
    </row>
    <row r="317" spans="2:12" ht="18" customHeight="1">
      <c r="B317" s="15"/>
      <c r="C317" s="7"/>
      <c r="D317" s="33"/>
      <c r="E317" s="44"/>
      <c r="F317" s="37"/>
      <c r="G317" s="45"/>
      <c r="H317" s="28">
        <f>IF(OR($E317="",$F317=""),"",$E317*$F317)</f>
        <v/>
      </c>
      <c r="I317" s="45"/>
      <c r="J317" s="7"/>
      <c r="K317" s="27">
        <f>IF($B317="","",IF($D317="Compra",-(N(H317)+N(G317)),IF($D317="Venta",N(H317)-N(G317),0)))</f>
        <v/>
      </c>
      <c r="L317" s="46">
        <f>IF($B317="","",$B317)</f>
        <v/>
      </c>
    </row>
    <row r="318" spans="2:12" ht="18" customHeight="1">
      <c r="B318" s="15"/>
      <c r="C318" s="7"/>
      <c r="D318" s="33"/>
      <c r="E318" s="44"/>
      <c r="F318" s="37"/>
      <c r="G318" s="45"/>
      <c r="H318" s="28">
        <f>IF(OR($E318="",$F318=""),"",$E318*$F318)</f>
        <v/>
      </c>
      <c r="I318" s="45"/>
      <c r="J318" s="7"/>
      <c r="K318" s="27">
        <f>IF($B318="","",IF($D318="Compra",-(N(H318)+N(G318)),IF($D318="Venta",N(H318)-N(G318),0)))</f>
        <v/>
      </c>
      <c r="L318" s="46">
        <f>IF($B318="","",$B318)</f>
        <v/>
      </c>
    </row>
    <row r="319" spans="2:12" ht="18" customHeight="1">
      <c r="B319" s="15"/>
      <c r="C319" s="7"/>
      <c r="D319" s="33"/>
      <c r="E319" s="44"/>
      <c r="F319" s="37"/>
      <c r="G319" s="45"/>
      <c r="H319" s="28">
        <f>IF(OR($E319="",$F319=""),"",$E319*$F319)</f>
        <v/>
      </c>
      <c r="I319" s="45"/>
      <c r="J319" s="7"/>
      <c r="K319" s="27">
        <f>IF($B319="","",IF($D319="Compra",-(N(H319)+N(G319)),IF($D319="Venta",N(H319)-N(G319),0)))</f>
        <v/>
      </c>
      <c r="L319" s="46">
        <f>IF($B319="","",$B319)</f>
        <v/>
      </c>
    </row>
    <row r="320" spans="2:12" ht="18" customHeight="1">
      <c r="B320" s="15"/>
      <c r="C320" s="7"/>
      <c r="D320" s="33"/>
      <c r="E320" s="44"/>
      <c r="F320" s="37"/>
      <c r="G320" s="45"/>
      <c r="H320" s="28">
        <f>IF(OR($E320="",$F320=""),"",$E320*$F320)</f>
        <v/>
      </c>
      <c r="I320" s="45"/>
      <c r="J320" s="7"/>
      <c r="K320" s="27">
        <f>IF($B320="","",IF($D320="Compra",-(N(H320)+N(G320)),IF($D320="Venta",N(H320)-N(G320),0)))</f>
        <v/>
      </c>
      <c r="L320" s="46">
        <f>IF($B320="","",$B320)</f>
        <v/>
      </c>
    </row>
    <row r="321" spans="2:12" ht="18" customHeight="1">
      <c r="B321" s="15"/>
      <c r="C321" s="7"/>
      <c r="D321" s="33"/>
      <c r="E321" s="44"/>
      <c r="F321" s="37"/>
      <c r="G321" s="45"/>
      <c r="H321" s="28">
        <f>IF(OR($E321="",$F321=""),"",$E321*$F321)</f>
        <v/>
      </c>
      <c r="I321" s="45"/>
      <c r="J321" s="7"/>
      <c r="K321" s="27">
        <f>IF($B321="","",IF($D321="Compra",-(N(H321)+N(G321)),IF($D321="Venta",N(H321)-N(G321),0)))</f>
        <v/>
      </c>
      <c r="L321" s="46">
        <f>IF($B321="","",$B321)</f>
        <v/>
      </c>
    </row>
    <row r="322" spans="2:12" ht="18" customHeight="1">
      <c r="B322" s="15"/>
      <c r="C322" s="7"/>
      <c r="D322" s="33"/>
      <c r="E322" s="44"/>
      <c r="F322" s="37"/>
      <c r="G322" s="45"/>
      <c r="H322" s="28">
        <f>IF(OR($E322="",$F322=""),"",$E322*$F322)</f>
        <v/>
      </c>
      <c r="I322" s="45"/>
      <c r="J322" s="7"/>
      <c r="K322" s="27">
        <f>IF($B322="","",IF($D322="Compra",-(N(H322)+N(G322)),IF($D322="Venta",N(H322)-N(G322),0)))</f>
        <v/>
      </c>
      <c r="L322" s="46">
        <f>IF($B322="","",$B322)</f>
        <v/>
      </c>
    </row>
    <row r="323" spans="2:12" ht="18" customHeight="1">
      <c r="B323" s="15"/>
      <c r="C323" s="7"/>
      <c r="D323" s="33"/>
      <c r="E323" s="44"/>
      <c r="F323" s="37"/>
      <c r="G323" s="45"/>
      <c r="H323" s="28">
        <f>IF(OR($E323="",$F323=""),"",$E323*$F323)</f>
        <v/>
      </c>
      <c r="I323" s="45"/>
      <c r="J323" s="7"/>
      <c r="K323" s="27">
        <f>IF($B323="","",IF($D323="Compra",-(N(H323)+N(G323)),IF($D323="Venta",N(H323)-N(G323),0)))</f>
        <v/>
      </c>
      <c r="L323" s="46">
        <f>IF($B323="","",$B323)</f>
        <v/>
      </c>
    </row>
    <row r="324" spans="2:12" ht="18" customHeight="1">
      <c r="B324" s="15"/>
      <c r="C324" s="7"/>
      <c r="D324" s="33"/>
      <c r="E324" s="44"/>
      <c r="F324" s="37"/>
      <c r="G324" s="45"/>
      <c r="H324" s="28">
        <f>IF(OR($E324="",$F324=""),"",$E324*$F324)</f>
        <v/>
      </c>
      <c r="I324" s="45"/>
      <c r="J324" s="7"/>
      <c r="K324" s="27">
        <f>IF($B324="","",IF($D324="Compra",-(N(H324)+N(G324)),IF($D324="Venta",N(H324)-N(G324),0)))</f>
        <v/>
      </c>
      <c r="L324" s="46">
        <f>IF($B324="","",$B324)</f>
        <v/>
      </c>
    </row>
    <row r="325" spans="2:12" ht="18" customHeight="1">
      <c r="B325" s="15"/>
      <c r="C325" s="7"/>
      <c r="D325" s="33"/>
      <c r="E325" s="44"/>
      <c r="F325" s="37"/>
      <c r="G325" s="45"/>
      <c r="H325" s="28">
        <f>IF(OR($E325="",$F325=""),"",$E325*$F325)</f>
        <v/>
      </c>
      <c r="I325" s="45"/>
      <c r="J325" s="7"/>
      <c r="K325" s="27">
        <f>IF($B325="","",IF($D325="Compra",-(N(H325)+N(G325)),IF($D325="Venta",N(H325)-N(G325),0)))</f>
        <v/>
      </c>
      <c r="L325" s="46">
        <f>IF($B325="","",$B325)</f>
        <v/>
      </c>
    </row>
    <row r="326" spans="2:12" ht="18" customHeight="1">
      <c r="B326" s="15"/>
      <c r="C326" s="7"/>
      <c r="D326" s="33"/>
      <c r="E326" s="44"/>
      <c r="F326" s="37"/>
      <c r="G326" s="45"/>
      <c r="H326" s="28">
        <f>IF(OR($E326="",$F326=""),"",$E326*$F326)</f>
        <v/>
      </c>
      <c r="I326" s="45"/>
      <c r="J326" s="7"/>
      <c r="K326" s="27">
        <f>IF($B326="","",IF($D326="Compra",-(N(H326)+N(G326)),IF($D326="Venta",N(H326)-N(G326),0)))</f>
        <v/>
      </c>
      <c r="L326" s="46">
        <f>IF($B326="","",$B326)</f>
        <v/>
      </c>
    </row>
    <row r="327" spans="2:12" ht="18" customHeight="1">
      <c r="B327" s="15"/>
      <c r="C327" s="7"/>
      <c r="D327" s="33"/>
      <c r="E327" s="44"/>
      <c r="F327" s="37"/>
      <c r="G327" s="45"/>
      <c r="H327" s="28">
        <f>IF(OR($E327="",$F327=""),"",$E327*$F327)</f>
        <v/>
      </c>
      <c r="I327" s="45"/>
      <c r="J327" s="7"/>
      <c r="K327" s="27">
        <f>IF($B327="","",IF($D327="Compra",-(N(H327)+N(G327)),IF($D327="Venta",N(H327)-N(G327),0)))</f>
        <v/>
      </c>
      <c r="L327" s="46">
        <f>IF($B327="","",$B327)</f>
        <v/>
      </c>
    </row>
    <row r="328" spans="2:12" ht="18" customHeight="1">
      <c r="B328" s="15"/>
      <c r="C328" s="7"/>
      <c r="D328" s="33"/>
      <c r="E328" s="44"/>
      <c r="F328" s="37"/>
      <c r="G328" s="45"/>
      <c r="H328" s="28">
        <f>IF(OR($E328="",$F328=""),"",$E328*$F328)</f>
        <v/>
      </c>
      <c r="I328" s="45"/>
      <c r="J328" s="7"/>
      <c r="K328" s="27">
        <f>IF($B328="","",IF($D328="Compra",-(N(H328)+N(G328)),IF($D328="Venta",N(H328)-N(G328),0)))</f>
        <v/>
      </c>
      <c r="L328" s="46">
        <f>IF($B328="","",$B328)</f>
        <v/>
      </c>
    </row>
    <row r="329" spans="2:12" ht="18" customHeight="1">
      <c r="B329" s="15"/>
      <c r="C329" s="7"/>
      <c r="D329" s="33"/>
      <c r="E329" s="44"/>
      <c r="F329" s="37"/>
      <c r="G329" s="45"/>
      <c r="H329" s="28">
        <f>IF(OR($E329="",$F329=""),"",$E329*$F329)</f>
        <v/>
      </c>
      <c r="I329" s="45"/>
      <c r="J329" s="7"/>
      <c r="K329" s="27">
        <f>IF($B329="","",IF($D329="Compra",-(N(H329)+N(G329)),IF($D329="Venta",N(H329)-N(G329),0)))</f>
        <v/>
      </c>
      <c r="L329" s="46">
        <f>IF($B329="","",$B329)</f>
        <v/>
      </c>
    </row>
    <row r="330" spans="2:12" ht="18" customHeight="1">
      <c r="B330" s="15"/>
      <c r="C330" s="7"/>
      <c r="D330" s="33"/>
      <c r="E330" s="44"/>
      <c r="F330" s="37"/>
      <c r="G330" s="45"/>
      <c r="H330" s="28">
        <f>IF(OR($E330="",$F330=""),"",$E330*$F330)</f>
        <v/>
      </c>
      <c r="I330" s="45"/>
      <c r="J330" s="7"/>
      <c r="K330" s="27">
        <f>IF($B330="","",IF($D330="Compra",-(N(H330)+N(G330)),IF($D330="Venta",N(H330)-N(G330),0)))</f>
        <v/>
      </c>
      <c r="L330" s="46">
        <f>IF($B330="","",$B330)</f>
        <v/>
      </c>
    </row>
    <row r="331" spans="2:12" ht="18" customHeight="1">
      <c r="B331" s="15"/>
      <c r="C331" s="7"/>
      <c r="D331" s="33"/>
      <c r="E331" s="44"/>
      <c r="F331" s="37"/>
      <c r="G331" s="45"/>
      <c r="H331" s="28">
        <f>IF(OR($E331="",$F331=""),"",$E331*$F331)</f>
        <v/>
      </c>
      <c r="I331" s="45"/>
      <c r="J331" s="7"/>
      <c r="K331" s="27">
        <f>IF($B331="","",IF($D331="Compra",-(N(H331)+N(G331)),IF($D331="Venta",N(H331)-N(G331),0)))</f>
        <v/>
      </c>
      <c r="L331" s="46">
        <f>IF($B331="","",$B331)</f>
        <v/>
      </c>
    </row>
    <row r="332" spans="2:12" ht="18" customHeight="1">
      <c r="B332" s="15"/>
      <c r="C332" s="7"/>
      <c r="D332" s="33"/>
      <c r="E332" s="44"/>
      <c r="F332" s="37"/>
      <c r="G332" s="45"/>
      <c r="H332" s="28">
        <f>IF(OR($E332="",$F332=""),"",$E332*$F332)</f>
        <v/>
      </c>
      <c r="I332" s="45"/>
      <c r="J332" s="7"/>
      <c r="K332" s="27">
        <f>IF($B332="","",IF($D332="Compra",-(N(H332)+N(G332)),IF($D332="Venta",N(H332)-N(G332),0)))</f>
        <v/>
      </c>
      <c r="L332" s="46">
        <f>IF($B332="","",$B332)</f>
        <v/>
      </c>
    </row>
    <row r="333" spans="2:12" ht="18" customHeight="1">
      <c r="B333" s="15"/>
      <c r="C333" s="7"/>
      <c r="D333" s="33"/>
      <c r="E333" s="44"/>
      <c r="F333" s="37"/>
      <c r="G333" s="45"/>
      <c r="H333" s="28">
        <f>IF(OR($E333="",$F333=""),"",$E333*$F333)</f>
        <v/>
      </c>
      <c r="I333" s="45"/>
      <c r="J333" s="7"/>
      <c r="K333" s="27">
        <f>IF($B333="","",IF($D333="Compra",-(N(H333)+N(G333)),IF($D333="Venta",N(H333)-N(G333),0)))</f>
        <v/>
      </c>
      <c r="L333" s="46">
        <f>IF($B333="","",$B333)</f>
        <v/>
      </c>
    </row>
    <row r="334" spans="2:12" ht="18" customHeight="1">
      <c r="B334" s="15"/>
      <c r="C334" s="7"/>
      <c r="D334" s="33"/>
      <c r="E334" s="44"/>
      <c r="F334" s="37"/>
      <c r="G334" s="45"/>
      <c r="H334" s="28">
        <f>IF(OR($E334="",$F334=""),"",$E334*$F334)</f>
        <v/>
      </c>
      <c r="I334" s="45"/>
      <c r="J334" s="7"/>
      <c r="K334" s="27">
        <f>IF($B334="","",IF($D334="Compra",-(N(H334)+N(G334)),IF($D334="Venta",N(H334)-N(G334),0)))</f>
        <v/>
      </c>
      <c r="L334" s="46">
        <f>IF($B334="","",$B334)</f>
        <v/>
      </c>
    </row>
    <row r="335" spans="2:12" ht="18" customHeight="1">
      <c r="B335" s="15"/>
      <c r="C335" s="7"/>
      <c r="D335" s="33"/>
      <c r="E335" s="44"/>
      <c r="F335" s="37"/>
      <c r="G335" s="45"/>
      <c r="H335" s="28">
        <f>IF(OR($E335="",$F335=""),"",$E335*$F335)</f>
        <v/>
      </c>
      <c r="I335" s="45"/>
      <c r="J335" s="7"/>
      <c r="K335" s="27">
        <f>IF($B335="","",IF($D335="Compra",-(N(H335)+N(G335)),IF($D335="Venta",N(H335)-N(G335),0)))</f>
        <v/>
      </c>
      <c r="L335" s="46">
        <f>IF($B335="","",$B335)</f>
        <v/>
      </c>
    </row>
    <row r="336" spans="2:12" ht="18" customHeight="1">
      <c r="B336" s="15"/>
      <c r="C336" s="7"/>
      <c r="D336" s="33"/>
      <c r="E336" s="44"/>
      <c r="F336" s="37"/>
      <c r="G336" s="45"/>
      <c r="H336" s="28">
        <f>IF(OR($E336="",$F336=""),"",$E336*$F336)</f>
        <v/>
      </c>
      <c r="I336" s="45"/>
      <c r="J336" s="7"/>
      <c r="K336" s="27">
        <f>IF($B336="","",IF($D336="Compra",-(N(H336)+N(G336)),IF($D336="Venta",N(H336)-N(G336),0)))</f>
        <v/>
      </c>
      <c r="L336" s="46">
        <f>IF($B336="","",$B336)</f>
        <v/>
      </c>
    </row>
    <row r="337" spans="2:12" ht="18" customHeight="1">
      <c r="B337" s="15"/>
      <c r="C337" s="7"/>
      <c r="D337" s="33"/>
      <c r="E337" s="44"/>
      <c r="F337" s="37"/>
      <c r="G337" s="45"/>
      <c r="H337" s="28">
        <f>IF(OR($E337="",$F337=""),"",$E337*$F337)</f>
        <v/>
      </c>
      <c r="I337" s="45"/>
      <c r="J337" s="7"/>
      <c r="K337" s="27">
        <f>IF($B337="","",IF($D337="Compra",-(N(H337)+N(G337)),IF($D337="Venta",N(H337)-N(G337),0)))</f>
        <v/>
      </c>
      <c r="L337" s="46">
        <f>IF($B337="","",$B337)</f>
        <v/>
      </c>
    </row>
    <row r="338" spans="2:12" ht="18" customHeight="1">
      <c r="B338" s="15"/>
      <c r="C338" s="7"/>
      <c r="D338" s="33"/>
      <c r="E338" s="44"/>
      <c r="F338" s="37"/>
      <c r="G338" s="45"/>
      <c r="H338" s="28">
        <f>IF(OR($E338="",$F338=""),"",$E338*$F338)</f>
        <v/>
      </c>
      <c r="I338" s="45"/>
      <c r="J338" s="7"/>
      <c r="K338" s="27">
        <f>IF($B338="","",IF($D338="Compra",-(N(H338)+N(G338)),IF($D338="Venta",N(H338)-N(G338),0)))</f>
        <v/>
      </c>
      <c r="L338" s="46">
        <f>IF($B338="","",$B338)</f>
        <v/>
      </c>
    </row>
    <row r="339" spans="2:12" ht="18" customHeight="1">
      <c r="B339" s="15"/>
      <c r="C339" s="7"/>
      <c r="D339" s="33"/>
      <c r="E339" s="44"/>
      <c r="F339" s="37"/>
      <c r="G339" s="45"/>
      <c r="H339" s="28">
        <f>IF(OR($E339="",$F339=""),"",$E339*$F339)</f>
        <v/>
      </c>
      <c r="I339" s="45"/>
      <c r="J339" s="7"/>
      <c r="K339" s="27">
        <f>IF($B339="","",IF($D339="Compra",-(N(H339)+N(G339)),IF($D339="Venta",N(H339)-N(G339),0)))</f>
        <v/>
      </c>
      <c r="L339" s="46">
        <f>IF($B339="","",$B339)</f>
        <v/>
      </c>
    </row>
    <row r="340" spans="2:12" ht="18" customHeight="1">
      <c r="B340" s="15"/>
      <c r="C340" s="7"/>
      <c r="D340" s="33"/>
      <c r="E340" s="44"/>
      <c r="F340" s="37"/>
      <c r="G340" s="45"/>
      <c r="H340" s="28">
        <f>IF(OR($E340="",$F340=""),"",$E340*$F340)</f>
        <v/>
      </c>
      <c r="I340" s="45"/>
      <c r="J340" s="7"/>
      <c r="K340" s="27">
        <f>IF($B340="","",IF($D340="Compra",-(N(H340)+N(G340)),IF($D340="Venta",N(H340)-N(G340),0)))</f>
        <v/>
      </c>
      <c r="L340" s="46">
        <f>IF($B340="","",$B340)</f>
        <v/>
      </c>
    </row>
    <row r="341" spans="2:12" ht="18" customHeight="1">
      <c r="B341" s="15"/>
      <c r="C341" s="7"/>
      <c r="D341" s="33"/>
      <c r="E341" s="44"/>
      <c r="F341" s="37"/>
      <c r="G341" s="45"/>
      <c r="H341" s="28">
        <f>IF(OR($E341="",$F341=""),"",$E341*$F341)</f>
        <v/>
      </c>
      <c r="I341" s="45"/>
      <c r="J341" s="7"/>
      <c r="K341" s="27">
        <f>IF($B341="","",IF($D341="Compra",-(N(H341)+N(G341)),IF($D341="Venta",N(H341)-N(G341),0)))</f>
        <v/>
      </c>
      <c r="L341" s="46">
        <f>IF($B341="","",$B341)</f>
        <v/>
      </c>
    </row>
    <row r="342" spans="2:12" ht="18" customHeight="1">
      <c r="B342" s="15"/>
      <c r="C342" s="7"/>
      <c r="D342" s="33"/>
      <c r="E342" s="44"/>
      <c r="F342" s="37"/>
      <c r="G342" s="45"/>
      <c r="H342" s="28">
        <f>IF(OR($E342="",$F342=""),"",$E342*$F342)</f>
        <v/>
      </c>
      <c r="I342" s="45"/>
      <c r="J342" s="7"/>
      <c r="K342" s="27">
        <f>IF($B342="","",IF($D342="Compra",-(N(H342)+N(G342)),IF($D342="Venta",N(H342)-N(G342),0)))</f>
        <v/>
      </c>
      <c r="L342" s="46">
        <f>IF($B342="","",$B342)</f>
        <v/>
      </c>
    </row>
    <row r="343" spans="2:12" ht="18" customHeight="1">
      <c r="B343" s="15"/>
      <c r="C343" s="7"/>
      <c r="D343" s="33"/>
      <c r="E343" s="44"/>
      <c r="F343" s="37"/>
      <c r="G343" s="45"/>
      <c r="H343" s="28">
        <f>IF(OR($E343="",$F343=""),"",$E343*$F343)</f>
        <v/>
      </c>
      <c r="I343" s="45"/>
      <c r="J343" s="7"/>
      <c r="K343" s="27">
        <f>IF($B343="","",IF($D343="Compra",-(N(H343)+N(G343)),IF($D343="Venta",N(H343)-N(G343),0)))</f>
        <v/>
      </c>
      <c r="L343" s="46">
        <f>IF($B343="","",$B343)</f>
        <v/>
      </c>
    </row>
    <row r="344" spans="2:12" ht="18" customHeight="1">
      <c r="B344" s="15"/>
      <c r="C344" s="7"/>
      <c r="D344" s="33"/>
      <c r="E344" s="44"/>
      <c r="F344" s="37"/>
      <c r="G344" s="45"/>
      <c r="H344" s="28">
        <f>IF(OR($E344="",$F344=""),"",$E344*$F344)</f>
        <v/>
      </c>
      <c r="I344" s="45"/>
      <c r="J344" s="7"/>
      <c r="K344" s="27">
        <f>IF($B344="","",IF($D344="Compra",-(N(H344)+N(G344)),IF($D344="Venta",N(H344)-N(G344),0)))</f>
        <v/>
      </c>
      <c r="L344" s="46">
        <f>IF($B344="","",$B344)</f>
        <v/>
      </c>
    </row>
    <row r="345" spans="2:12" ht="18" customHeight="1">
      <c r="B345" s="15"/>
      <c r="C345" s="7"/>
      <c r="D345" s="33"/>
      <c r="E345" s="44"/>
      <c r="F345" s="37"/>
      <c r="G345" s="45"/>
      <c r="H345" s="28">
        <f>IF(OR($E345="",$F345=""),"",$E345*$F345)</f>
        <v/>
      </c>
      <c r="I345" s="45"/>
      <c r="J345" s="7"/>
      <c r="K345" s="27">
        <f>IF($B345="","",IF($D345="Compra",-(N(H345)+N(G345)),IF($D345="Venta",N(H345)-N(G345),0)))</f>
        <v/>
      </c>
      <c r="L345" s="46">
        <f>IF($B345="","",$B345)</f>
        <v/>
      </c>
    </row>
    <row r="346" spans="2:12" ht="18" customHeight="1">
      <c r="B346" s="15"/>
      <c r="C346" s="7"/>
      <c r="D346" s="33"/>
      <c r="E346" s="44"/>
      <c r="F346" s="37"/>
      <c r="G346" s="45"/>
      <c r="H346" s="28">
        <f>IF(OR($E346="",$F346=""),"",$E346*$F346)</f>
        <v/>
      </c>
      <c r="I346" s="45"/>
      <c r="J346" s="7"/>
      <c r="K346" s="27">
        <f>IF($B346="","",IF($D346="Compra",-(N(H346)+N(G346)),IF($D346="Venta",N(H346)-N(G346),0)))</f>
        <v/>
      </c>
      <c r="L346" s="46">
        <f>IF($B346="","",$B346)</f>
        <v/>
      </c>
    </row>
    <row r="347" spans="2:12" ht="18" customHeight="1">
      <c r="B347" s="15"/>
      <c r="C347" s="7"/>
      <c r="D347" s="33"/>
      <c r="E347" s="44"/>
      <c r="F347" s="37"/>
      <c r="G347" s="45"/>
      <c r="H347" s="28">
        <f>IF(OR($E347="",$F347=""),"",$E347*$F347)</f>
        <v/>
      </c>
      <c r="I347" s="45"/>
      <c r="J347" s="7"/>
      <c r="K347" s="27">
        <f>IF($B347="","",IF($D347="Compra",-(N(H347)+N(G347)),IF($D347="Venta",N(H347)-N(G347),0)))</f>
        <v/>
      </c>
      <c r="L347" s="46">
        <f>IF($B347="","",$B347)</f>
        <v/>
      </c>
    </row>
    <row r="348" spans="2:12" ht="18" customHeight="1">
      <c r="B348" s="15"/>
      <c r="C348" s="7"/>
      <c r="D348" s="33"/>
      <c r="E348" s="44"/>
      <c r="F348" s="37"/>
      <c r="G348" s="45"/>
      <c r="H348" s="28">
        <f>IF(OR($E348="",$F348=""),"",$E348*$F348)</f>
        <v/>
      </c>
      <c r="I348" s="45"/>
      <c r="J348" s="7"/>
      <c r="K348" s="27">
        <f>IF($B348="","",IF($D348="Compra",-(N(H348)+N(G348)),IF($D348="Venta",N(H348)-N(G348),0)))</f>
        <v/>
      </c>
      <c r="L348" s="46">
        <f>IF($B348="","",$B348)</f>
        <v/>
      </c>
    </row>
    <row r="349" spans="2:12" ht="18" customHeight="1">
      <c r="B349" s="15"/>
      <c r="C349" s="7"/>
      <c r="D349" s="33"/>
      <c r="E349" s="44"/>
      <c r="F349" s="37"/>
      <c r="G349" s="45"/>
      <c r="H349" s="28">
        <f>IF(OR($E349="",$F349=""),"",$E349*$F349)</f>
        <v/>
      </c>
      <c r="I349" s="45"/>
      <c r="J349" s="7"/>
      <c r="K349" s="27">
        <f>IF($B349="","",IF($D349="Compra",-(N(H349)+N(G349)),IF($D349="Venta",N(H349)-N(G349),0)))</f>
        <v/>
      </c>
      <c r="L349" s="46">
        <f>IF($B349="","",$B349)</f>
        <v/>
      </c>
    </row>
    <row r="350" spans="2:12" ht="18" customHeight="1">
      <c r="B350" s="15"/>
      <c r="C350" s="7"/>
      <c r="D350" s="33"/>
      <c r="E350" s="44"/>
      <c r="F350" s="37"/>
      <c r="G350" s="45"/>
      <c r="H350" s="28">
        <f>IF(OR($E350="",$F350=""),"",$E350*$F350)</f>
        <v/>
      </c>
      <c r="I350" s="45"/>
      <c r="J350" s="7"/>
      <c r="K350" s="27">
        <f>IF($B350="","",IF($D350="Compra",-(N(H350)+N(G350)),IF($D350="Venta",N(H350)-N(G350),0)))</f>
        <v/>
      </c>
      <c r="L350" s="46">
        <f>IF($B350="","",$B350)</f>
        <v/>
      </c>
    </row>
    <row r="351" spans="2:12" ht="18" customHeight="1">
      <c r="B351" s="15"/>
      <c r="C351" s="7"/>
      <c r="D351" s="33"/>
      <c r="E351" s="44"/>
      <c r="F351" s="37"/>
      <c r="G351" s="45"/>
      <c r="H351" s="28">
        <f>IF(OR($E351="",$F351=""),"",$E351*$F351)</f>
        <v/>
      </c>
      <c r="I351" s="45"/>
      <c r="J351" s="7"/>
      <c r="K351" s="27">
        <f>IF($B351="","",IF($D351="Compra",-(N(H351)+N(G351)),IF($D351="Venta",N(H351)-N(G351),0)))</f>
        <v/>
      </c>
      <c r="L351" s="46">
        <f>IF($B351="","",$B351)</f>
        <v/>
      </c>
    </row>
    <row r="352" spans="2:12" ht="18" customHeight="1">
      <c r="B352" s="15"/>
      <c r="C352" s="7"/>
      <c r="D352" s="33"/>
      <c r="E352" s="44"/>
      <c r="F352" s="37"/>
      <c r="G352" s="45"/>
      <c r="H352" s="28">
        <f>IF(OR($E352="",$F352=""),"",$E352*$F352)</f>
        <v/>
      </c>
      <c r="I352" s="45"/>
      <c r="J352" s="7"/>
      <c r="K352" s="27">
        <f>IF($B352="","",IF($D352="Compra",-(N(H352)+N(G352)),IF($D352="Venta",N(H352)-N(G352),0)))</f>
        <v/>
      </c>
      <c r="L352" s="46">
        <f>IF($B352="","",$B352)</f>
        <v/>
      </c>
    </row>
    <row r="353" spans="2:12" ht="18" customHeight="1">
      <c r="B353" s="15"/>
      <c r="C353" s="7"/>
      <c r="D353" s="33"/>
      <c r="E353" s="44"/>
      <c r="F353" s="37"/>
      <c r="G353" s="45"/>
      <c r="H353" s="28">
        <f>IF(OR($E353="",$F353=""),"",$E353*$F353)</f>
        <v/>
      </c>
      <c r="I353" s="45"/>
      <c r="J353" s="7"/>
      <c r="K353" s="27">
        <f>IF($B353="","",IF($D353="Compra",-(N(H353)+N(G353)),IF($D353="Venta",N(H353)-N(G353),0)))</f>
        <v/>
      </c>
      <c r="L353" s="46">
        <f>IF($B353="","",$B353)</f>
        <v/>
      </c>
    </row>
    <row r="354" spans="2:12" ht="18" customHeight="1">
      <c r="B354" s="15"/>
      <c r="C354" s="7"/>
      <c r="D354" s="33"/>
      <c r="E354" s="44"/>
      <c r="F354" s="37"/>
      <c r="G354" s="45"/>
      <c r="H354" s="28">
        <f>IF(OR($E354="",$F354=""),"",$E354*$F354)</f>
        <v/>
      </c>
      <c r="I354" s="45"/>
      <c r="J354" s="7"/>
      <c r="K354" s="27">
        <f>IF($B354="","",IF($D354="Compra",-(N(H354)+N(G354)),IF($D354="Venta",N(H354)-N(G354),0)))</f>
        <v/>
      </c>
      <c r="L354" s="46">
        <f>IF($B354="","",$B354)</f>
        <v/>
      </c>
    </row>
    <row r="355" spans="2:12" ht="18" customHeight="1">
      <c r="B355" s="15"/>
      <c r="C355" s="7"/>
      <c r="D355" s="33"/>
      <c r="E355" s="44"/>
      <c r="F355" s="37"/>
      <c r="G355" s="45"/>
      <c r="H355" s="28">
        <f>IF(OR($E355="",$F355=""),"",$E355*$F355)</f>
        <v/>
      </c>
      <c r="I355" s="45"/>
      <c r="J355" s="7"/>
      <c r="K355" s="27">
        <f>IF($B355="","",IF($D355="Compra",-(N(H355)+N(G355)),IF($D355="Venta",N(H355)-N(G355),0)))</f>
        <v/>
      </c>
      <c r="L355" s="46">
        <f>IF($B355="","",$B355)</f>
        <v/>
      </c>
    </row>
    <row r="356" spans="2:12" ht="18" customHeight="1">
      <c r="B356" s="15"/>
      <c r="C356" s="7"/>
      <c r="D356" s="33"/>
      <c r="E356" s="44"/>
      <c r="F356" s="37"/>
      <c r="G356" s="45"/>
      <c r="H356" s="28">
        <f>IF(OR($E356="",$F356=""),"",$E356*$F356)</f>
        <v/>
      </c>
      <c r="I356" s="45"/>
      <c r="J356" s="7"/>
      <c r="K356" s="27">
        <f>IF($B356="","",IF($D356="Compra",-(N(H356)+N(G356)),IF($D356="Venta",N(H356)-N(G356),0)))</f>
        <v/>
      </c>
      <c r="L356" s="46">
        <f>IF($B356="","",$B356)</f>
        <v/>
      </c>
    </row>
    <row r="357" spans="2:12" ht="18" customHeight="1">
      <c r="B357" s="15"/>
      <c r="C357" s="7"/>
      <c r="D357" s="33"/>
      <c r="E357" s="44"/>
      <c r="F357" s="37"/>
      <c r="G357" s="45"/>
      <c r="H357" s="28">
        <f>IF(OR($E357="",$F357=""),"",$E357*$F357)</f>
        <v/>
      </c>
      <c r="I357" s="45"/>
      <c r="J357" s="7"/>
      <c r="K357" s="27">
        <f>IF($B357="","",IF($D357="Compra",-(N(H357)+N(G357)),IF($D357="Venta",N(H357)-N(G357),0)))</f>
        <v/>
      </c>
      <c r="L357" s="46">
        <f>IF($B357="","",$B357)</f>
        <v/>
      </c>
    </row>
    <row r="358" spans="2:12" ht="18" customHeight="1">
      <c r="B358" s="15"/>
      <c r="C358" s="7"/>
      <c r="D358" s="33"/>
      <c r="E358" s="44"/>
      <c r="F358" s="37"/>
      <c r="G358" s="45"/>
      <c r="H358" s="28">
        <f>IF(OR($E358="",$F358=""),"",$E358*$F358)</f>
        <v/>
      </c>
      <c r="I358" s="45"/>
      <c r="J358" s="7"/>
      <c r="K358" s="27">
        <f>IF($B358="","",IF($D358="Compra",-(N(H358)+N(G358)),IF($D358="Venta",N(H358)-N(G358),0)))</f>
        <v/>
      </c>
      <c r="L358" s="46">
        <f>IF($B358="","",$B358)</f>
        <v/>
      </c>
    </row>
    <row r="359" spans="2:12" ht="18" customHeight="1">
      <c r="B359" s="15"/>
      <c r="C359" s="7"/>
      <c r="D359" s="33"/>
      <c r="E359" s="44"/>
      <c r="F359" s="37"/>
      <c r="G359" s="45"/>
      <c r="H359" s="28">
        <f>IF(OR($E359="",$F359=""),"",$E359*$F359)</f>
        <v/>
      </c>
      <c r="I359" s="45"/>
      <c r="J359" s="7"/>
      <c r="K359" s="27">
        <f>IF($B359="","",IF($D359="Compra",-(N(H359)+N(G359)),IF($D359="Venta",N(H359)-N(G359),0)))</f>
        <v/>
      </c>
      <c r="L359" s="46">
        <f>IF($B359="","",$B359)</f>
        <v/>
      </c>
    </row>
    <row r="360" spans="2:12" ht="18" customHeight="1">
      <c r="B360" s="15"/>
      <c r="C360" s="7"/>
      <c r="D360" s="33"/>
      <c r="E360" s="44"/>
      <c r="F360" s="37"/>
      <c r="G360" s="45"/>
      <c r="H360" s="28">
        <f>IF(OR($E360="",$F360=""),"",$E360*$F360)</f>
        <v/>
      </c>
      <c r="I360" s="45"/>
      <c r="J360" s="7"/>
      <c r="K360" s="27">
        <f>IF($B360="","",IF($D360="Compra",-(N(H360)+N(G360)),IF($D360="Venta",N(H360)-N(G360),0)))</f>
        <v/>
      </c>
      <c r="L360" s="46">
        <f>IF($B360="","",$B360)</f>
        <v/>
      </c>
    </row>
    <row r="361" spans="2:12" ht="18" customHeight="1">
      <c r="B361" s="15"/>
      <c r="C361" s="7"/>
      <c r="D361" s="33"/>
      <c r="E361" s="44"/>
      <c r="F361" s="37"/>
      <c r="G361" s="45"/>
      <c r="H361" s="28">
        <f>IF(OR($E361="",$F361=""),"",$E361*$F361)</f>
        <v/>
      </c>
      <c r="I361" s="45"/>
      <c r="J361" s="7"/>
      <c r="K361" s="27">
        <f>IF($B361="","",IF($D361="Compra",-(N(H361)+N(G361)),IF($D361="Venta",N(H361)-N(G361),0)))</f>
        <v/>
      </c>
      <c r="L361" s="46">
        <f>IF($B361="","",$B361)</f>
        <v/>
      </c>
    </row>
    <row r="362" spans="2:12" ht="18" customHeight="1">
      <c r="B362" s="15"/>
      <c r="C362" s="7"/>
      <c r="D362" s="33"/>
      <c r="E362" s="44"/>
      <c r="F362" s="37"/>
      <c r="G362" s="45"/>
      <c r="H362" s="28">
        <f>IF(OR($E362="",$F362=""),"",$E362*$F362)</f>
        <v/>
      </c>
      <c r="I362" s="45"/>
      <c r="J362" s="7"/>
      <c r="K362" s="27">
        <f>IF($B362="","",IF($D362="Compra",-(N(H362)+N(G362)),IF($D362="Venta",N(H362)-N(G362),0)))</f>
        <v/>
      </c>
      <c r="L362" s="46">
        <f>IF($B362="","",$B362)</f>
        <v/>
      </c>
    </row>
    <row r="363" spans="2:12" ht="18" customHeight="1">
      <c r="B363" s="15"/>
      <c r="C363" s="7"/>
      <c r="D363" s="33"/>
      <c r="E363" s="44"/>
      <c r="F363" s="37"/>
      <c r="G363" s="45"/>
      <c r="H363" s="28">
        <f>IF(OR($E363="",$F363=""),"",$E363*$F363)</f>
        <v/>
      </c>
      <c r="I363" s="45"/>
      <c r="J363" s="7"/>
      <c r="K363" s="27">
        <f>IF($B363="","",IF($D363="Compra",-(N(H363)+N(G363)),IF($D363="Venta",N(H363)-N(G363),0)))</f>
        <v/>
      </c>
      <c r="L363" s="46">
        <f>IF($B363="","",$B363)</f>
        <v/>
      </c>
    </row>
    <row r="364" spans="2:12" ht="18" customHeight="1">
      <c r="B364" s="15"/>
      <c r="C364" s="7"/>
      <c r="D364" s="33"/>
      <c r="E364" s="44"/>
      <c r="F364" s="37"/>
      <c r="G364" s="45"/>
      <c r="H364" s="28">
        <f>IF(OR($E364="",$F364=""),"",$E364*$F364)</f>
        <v/>
      </c>
      <c r="I364" s="45"/>
      <c r="J364" s="7"/>
      <c r="K364" s="27">
        <f>IF($B364="","",IF($D364="Compra",-(N(H364)+N(G364)),IF($D364="Venta",N(H364)-N(G364),0)))</f>
        <v/>
      </c>
      <c r="L364" s="46">
        <f>IF($B364="","",$B364)</f>
        <v/>
      </c>
    </row>
    <row r="365" spans="2:12" ht="18" customHeight="1">
      <c r="B365" s="15"/>
      <c r="C365" s="7"/>
      <c r="D365" s="33"/>
      <c r="E365" s="44"/>
      <c r="F365" s="37"/>
      <c r="G365" s="45"/>
      <c r="H365" s="28">
        <f>IF(OR($E365="",$F365=""),"",$E365*$F365)</f>
        <v/>
      </c>
      <c r="I365" s="45"/>
      <c r="J365" s="7"/>
      <c r="K365" s="27">
        <f>IF($B365="","",IF($D365="Compra",-(N(H365)+N(G365)),IF($D365="Venta",N(H365)-N(G365),0)))</f>
        <v/>
      </c>
      <c r="L365" s="46">
        <f>IF($B365="","",$B365)</f>
        <v/>
      </c>
    </row>
    <row r="366" spans="2:12" ht="18" customHeight="1">
      <c r="B366" s="15"/>
      <c r="C366" s="7"/>
      <c r="D366" s="33"/>
      <c r="E366" s="44"/>
      <c r="F366" s="37"/>
      <c r="G366" s="45"/>
      <c r="H366" s="28">
        <f>IF(OR($E366="",$F366=""),"",$E366*$F366)</f>
        <v/>
      </c>
      <c r="I366" s="45"/>
      <c r="J366" s="7"/>
      <c r="K366" s="27">
        <f>IF($B366="","",IF($D366="Compra",-(N(H366)+N(G366)),IF($D366="Venta",N(H366)-N(G366),0)))</f>
        <v/>
      </c>
      <c r="L366" s="46">
        <f>IF($B366="","",$B366)</f>
        <v/>
      </c>
    </row>
    <row r="367" spans="2:12" ht="18" customHeight="1">
      <c r="B367" s="15"/>
      <c r="C367" s="7"/>
      <c r="D367" s="33"/>
      <c r="E367" s="44"/>
      <c r="F367" s="37"/>
      <c r="G367" s="45"/>
      <c r="H367" s="28">
        <f>IF(OR($E367="",$F367=""),"",$E367*$F367)</f>
        <v/>
      </c>
      <c r="I367" s="45"/>
      <c r="J367" s="7"/>
      <c r="K367" s="27">
        <f>IF($B367="","",IF($D367="Compra",-(N(H367)+N(G367)),IF($D367="Venta",N(H367)-N(G367),0)))</f>
        <v/>
      </c>
      <c r="L367" s="46">
        <f>IF($B367="","",$B367)</f>
        <v/>
      </c>
    </row>
    <row r="368" spans="2:12" ht="18" customHeight="1">
      <c r="B368" s="15"/>
      <c r="C368" s="7"/>
      <c r="D368" s="33"/>
      <c r="E368" s="44"/>
      <c r="F368" s="37"/>
      <c r="G368" s="45"/>
      <c r="H368" s="28">
        <f>IF(OR($E368="",$F368=""),"",$E368*$F368)</f>
        <v/>
      </c>
      <c r="I368" s="45"/>
      <c r="J368" s="7"/>
      <c r="K368" s="27">
        <f>IF($B368="","",IF($D368="Compra",-(N(H368)+N(G368)),IF($D368="Venta",N(H368)-N(G368),0)))</f>
        <v/>
      </c>
      <c r="L368" s="46">
        <f>IF($B368="","",$B368)</f>
        <v/>
      </c>
    </row>
    <row r="369" spans="2:12" ht="18" customHeight="1">
      <c r="B369" s="15"/>
      <c r="C369" s="7"/>
      <c r="D369" s="33"/>
      <c r="E369" s="44"/>
      <c r="F369" s="37"/>
      <c r="G369" s="45"/>
      <c r="H369" s="28">
        <f>IF(OR($E369="",$F369=""),"",$E369*$F369)</f>
        <v/>
      </c>
      <c r="I369" s="45"/>
      <c r="J369" s="7"/>
      <c r="K369" s="27">
        <f>IF($B369="","",IF($D369="Compra",-(N(H369)+N(G369)),IF($D369="Venta",N(H369)-N(G369),0)))</f>
        <v/>
      </c>
      <c r="L369" s="46">
        <f>IF($B369="","",$B369)</f>
        <v/>
      </c>
    </row>
    <row r="370" spans="2:12" ht="18" customHeight="1">
      <c r="B370" s="15"/>
      <c r="C370" s="7"/>
      <c r="D370" s="33"/>
      <c r="E370" s="44"/>
      <c r="F370" s="37"/>
      <c r="G370" s="45"/>
      <c r="H370" s="28">
        <f>IF(OR($E370="",$F370=""),"",$E370*$F370)</f>
        <v/>
      </c>
      <c r="I370" s="45"/>
      <c r="J370" s="7"/>
      <c r="K370" s="27">
        <f>IF($B370="","",IF($D370="Compra",-(N(H370)+N(G370)),IF($D370="Venta",N(H370)-N(G370),0)))</f>
        <v/>
      </c>
      <c r="L370" s="46">
        <f>IF($B370="","",$B370)</f>
        <v/>
      </c>
    </row>
    <row r="371" spans="2:12" ht="18" customHeight="1">
      <c r="B371" s="15"/>
      <c r="C371" s="7"/>
      <c r="D371" s="33"/>
      <c r="E371" s="44"/>
      <c r="F371" s="37"/>
      <c r="G371" s="45"/>
      <c r="H371" s="28">
        <f>IF(OR($E371="",$F371=""),"",$E371*$F371)</f>
        <v/>
      </c>
      <c r="I371" s="45"/>
      <c r="J371" s="7"/>
      <c r="K371" s="27">
        <f>IF($B371="","",IF($D371="Compra",-(N(H371)+N(G371)),IF($D371="Venta",N(H371)-N(G371),0)))</f>
        <v/>
      </c>
      <c r="L371" s="46">
        <f>IF($B371="","",$B371)</f>
        <v/>
      </c>
    </row>
    <row r="372" spans="2:12" ht="18" customHeight="1">
      <c r="B372" s="15"/>
      <c r="C372" s="7"/>
      <c r="D372" s="33"/>
      <c r="E372" s="44"/>
      <c r="F372" s="37"/>
      <c r="G372" s="45"/>
      <c r="H372" s="28">
        <f>IF(OR($E372="",$F372=""),"",$E372*$F372)</f>
        <v/>
      </c>
      <c r="I372" s="45"/>
      <c r="J372" s="7"/>
      <c r="K372" s="27">
        <f>IF($B372="","",IF($D372="Compra",-(N(H372)+N(G372)),IF($D372="Venta",N(H372)-N(G372),0)))</f>
        <v/>
      </c>
      <c r="L372" s="46">
        <f>IF($B372="","",$B372)</f>
        <v/>
      </c>
    </row>
    <row r="373" spans="2:12" ht="18" customHeight="1">
      <c r="B373" s="15"/>
      <c r="C373" s="7"/>
      <c r="D373" s="33"/>
      <c r="E373" s="44"/>
      <c r="F373" s="37"/>
      <c r="G373" s="45"/>
      <c r="H373" s="28">
        <f>IF(OR($E373="",$F373=""),"",$E373*$F373)</f>
        <v/>
      </c>
      <c r="I373" s="45"/>
      <c r="J373" s="7"/>
      <c r="K373" s="27">
        <f>IF($B373="","",IF($D373="Compra",-(N(H373)+N(G373)),IF($D373="Venta",N(H373)-N(G373),0)))</f>
        <v/>
      </c>
      <c r="L373" s="46">
        <f>IF($B373="","",$B373)</f>
        <v/>
      </c>
    </row>
    <row r="374" spans="2:12" ht="18" customHeight="1">
      <c r="B374" s="15"/>
      <c r="C374" s="7"/>
      <c r="D374" s="33"/>
      <c r="E374" s="44"/>
      <c r="F374" s="37"/>
      <c r="G374" s="45"/>
      <c r="H374" s="28">
        <f>IF(OR($E374="",$F374=""),"",$E374*$F374)</f>
        <v/>
      </c>
      <c r="I374" s="45"/>
      <c r="J374" s="7"/>
      <c r="K374" s="27">
        <f>IF($B374="","",IF($D374="Compra",-(N(H374)+N(G374)),IF($D374="Venta",N(H374)-N(G374),0)))</f>
        <v/>
      </c>
      <c r="L374" s="46">
        <f>IF($B374="","",$B374)</f>
        <v/>
      </c>
    </row>
    <row r="375" spans="2:12" ht="18" customHeight="1">
      <c r="B375" s="15"/>
      <c r="C375" s="7"/>
      <c r="D375" s="33"/>
      <c r="E375" s="44"/>
      <c r="F375" s="37"/>
      <c r="G375" s="45"/>
      <c r="H375" s="28">
        <f>IF(OR($E375="",$F375=""),"",$E375*$F375)</f>
        <v/>
      </c>
      <c r="I375" s="45"/>
      <c r="J375" s="7"/>
      <c r="K375" s="27">
        <f>IF($B375="","",IF($D375="Compra",-(N(H375)+N(G375)),IF($D375="Venta",N(H375)-N(G375),0)))</f>
        <v/>
      </c>
      <c r="L375" s="46">
        <f>IF($B375="","",$B375)</f>
        <v/>
      </c>
    </row>
    <row r="376" spans="2:12" ht="18" customHeight="1">
      <c r="B376" s="15"/>
      <c r="C376" s="7"/>
      <c r="D376" s="33"/>
      <c r="E376" s="44"/>
      <c r="F376" s="37"/>
      <c r="G376" s="45"/>
      <c r="H376" s="28">
        <f>IF(OR($E376="",$F376=""),"",$E376*$F376)</f>
        <v/>
      </c>
      <c r="I376" s="45"/>
      <c r="J376" s="7"/>
      <c r="K376" s="27">
        <f>IF($B376="","",IF($D376="Compra",-(N(H376)+N(G376)),IF($D376="Venta",N(H376)-N(G376),0)))</f>
        <v/>
      </c>
      <c r="L376" s="46">
        <f>IF($B376="","",$B376)</f>
        <v/>
      </c>
    </row>
    <row r="377" spans="2:12" ht="18" customHeight="1">
      <c r="B377" s="15"/>
      <c r="C377" s="7"/>
      <c r="D377" s="33"/>
      <c r="E377" s="44"/>
      <c r="F377" s="37"/>
      <c r="G377" s="45"/>
      <c r="H377" s="28">
        <f>IF(OR($E377="",$F377=""),"",$E377*$F377)</f>
        <v/>
      </c>
      <c r="I377" s="45"/>
      <c r="J377" s="7"/>
      <c r="K377" s="27">
        <f>IF($B377="","",IF($D377="Compra",-(N(H377)+N(G377)),IF($D377="Venta",N(H377)-N(G377),0)))</f>
        <v/>
      </c>
      <c r="L377" s="46">
        <f>IF($B377="","",$B377)</f>
        <v/>
      </c>
    </row>
    <row r="378" spans="2:12" ht="18" customHeight="1">
      <c r="B378" s="15"/>
      <c r="C378" s="7"/>
      <c r="D378" s="33"/>
      <c r="E378" s="44"/>
      <c r="F378" s="37"/>
      <c r="G378" s="45"/>
      <c r="H378" s="28">
        <f>IF(OR($E378="",$F378=""),"",$E378*$F378)</f>
        <v/>
      </c>
      <c r="I378" s="45"/>
      <c r="J378" s="7"/>
      <c r="K378" s="27">
        <f>IF($B378="","",IF($D378="Compra",-(N(H378)+N(G378)),IF($D378="Venta",N(H378)-N(G378),0)))</f>
        <v/>
      </c>
      <c r="L378" s="46">
        <f>IF($B378="","",$B378)</f>
        <v/>
      </c>
    </row>
    <row r="379" spans="2:12" ht="18" customHeight="1">
      <c r="B379" s="15"/>
      <c r="C379" s="7"/>
      <c r="D379" s="33"/>
      <c r="E379" s="44"/>
      <c r="F379" s="37"/>
      <c r="G379" s="45"/>
      <c r="H379" s="28">
        <f>IF(OR($E379="",$F379=""),"",$E379*$F379)</f>
        <v/>
      </c>
      <c r="I379" s="45"/>
      <c r="J379" s="7"/>
      <c r="K379" s="27">
        <f>IF($B379="","",IF($D379="Compra",-(N(H379)+N(G379)),IF($D379="Venta",N(H379)-N(G379),0)))</f>
        <v/>
      </c>
      <c r="L379" s="46">
        <f>IF($B379="","",$B379)</f>
        <v/>
      </c>
    </row>
    <row r="380" spans="2:12" ht="18" customHeight="1">
      <c r="B380" s="15"/>
      <c r="C380" s="7"/>
      <c r="D380" s="33"/>
      <c r="E380" s="44"/>
      <c r="F380" s="37"/>
      <c r="G380" s="45"/>
      <c r="H380" s="28">
        <f>IF(OR($E380="",$F380=""),"",$E380*$F380)</f>
        <v/>
      </c>
      <c r="I380" s="45"/>
      <c r="J380" s="7"/>
      <c r="K380" s="27">
        <f>IF($B380="","",IF($D380="Compra",-(N(H380)+N(G380)),IF($D380="Venta",N(H380)-N(G380),0)))</f>
        <v/>
      </c>
      <c r="L380" s="46">
        <f>IF($B380="","",$B380)</f>
        <v/>
      </c>
    </row>
    <row r="381" spans="2:12" ht="18" customHeight="1">
      <c r="B381" s="15"/>
      <c r="C381" s="7"/>
      <c r="D381" s="33"/>
      <c r="E381" s="44"/>
      <c r="F381" s="37"/>
      <c r="G381" s="45"/>
      <c r="H381" s="28">
        <f>IF(OR($E381="",$F381=""),"",$E381*$F381)</f>
        <v/>
      </c>
      <c r="I381" s="45"/>
      <c r="J381" s="7"/>
      <c r="K381" s="27">
        <f>IF($B381="","",IF($D381="Compra",-(N(H381)+N(G381)),IF($D381="Venta",N(H381)-N(G381),0)))</f>
        <v/>
      </c>
      <c r="L381" s="46">
        <f>IF($B381="","",$B381)</f>
        <v/>
      </c>
    </row>
    <row r="382" spans="2:12" ht="18" customHeight="1">
      <c r="B382" s="15"/>
      <c r="C382" s="7"/>
      <c r="D382" s="33"/>
      <c r="E382" s="44"/>
      <c r="F382" s="37"/>
      <c r="G382" s="45"/>
      <c r="H382" s="28">
        <f>IF(OR($E382="",$F382=""),"",$E382*$F382)</f>
        <v/>
      </c>
      <c r="I382" s="45"/>
      <c r="J382" s="7"/>
      <c r="K382" s="27">
        <f>IF($B382="","",IF($D382="Compra",-(N(H382)+N(G382)),IF($D382="Venta",N(H382)-N(G382),0)))</f>
        <v/>
      </c>
      <c r="L382" s="46">
        <f>IF($B382="","",$B382)</f>
        <v/>
      </c>
    </row>
    <row r="383" spans="2:12" ht="18" customHeight="1">
      <c r="B383" s="15"/>
      <c r="C383" s="7"/>
      <c r="D383" s="33"/>
      <c r="E383" s="44"/>
      <c r="F383" s="37"/>
      <c r="G383" s="45"/>
      <c r="H383" s="28">
        <f>IF(OR($E383="",$F383=""),"",$E383*$F383)</f>
        <v/>
      </c>
      <c r="I383" s="45"/>
      <c r="J383" s="7"/>
      <c r="K383" s="27">
        <f>IF($B383="","",IF($D383="Compra",-(N(H383)+N(G383)),IF($D383="Venta",N(H383)-N(G383),0)))</f>
        <v/>
      </c>
      <c r="L383" s="46">
        <f>IF($B383="","",$B383)</f>
        <v/>
      </c>
    </row>
    <row r="384" spans="2:12" ht="18" customHeight="1">
      <c r="B384" s="15"/>
      <c r="C384" s="7"/>
      <c r="D384" s="33"/>
      <c r="E384" s="44"/>
      <c r="F384" s="37"/>
      <c r="G384" s="45"/>
      <c r="H384" s="28">
        <f>IF(OR($E384="",$F384=""),"",$E384*$F384)</f>
        <v/>
      </c>
      <c r="I384" s="45"/>
      <c r="J384" s="7"/>
      <c r="K384" s="27">
        <f>IF($B384="","",IF($D384="Compra",-(N(H384)+N(G384)),IF($D384="Venta",N(H384)-N(G384),0)))</f>
        <v/>
      </c>
      <c r="L384" s="46">
        <f>IF($B384="","",$B384)</f>
        <v/>
      </c>
    </row>
    <row r="385" spans="2:12" ht="18" customHeight="1">
      <c r="B385" s="15"/>
      <c r="C385" s="7"/>
      <c r="D385" s="33"/>
      <c r="E385" s="44"/>
      <c r="F385" s="37"/>
      <c r="G385" s="45"/>
      <c r="H385" s="28">
        <f>IF(OR($E385="",$F385=""),"",$E385*$F385)</f>
        <v/>
      </c>
      <c r="I385" s="45"/>
      <c r="J385" s="7"/>
      <c r="K385" s="27">
        <f>IF($B385="","",IF($D385="Compra",-(N(H385)+N(G385)),IF($D385="Venta",N(H385)-N(G385),0)))</f>
        <v/>
      </c>
      <c r="L385" s="46">
        <f>IF($B385="","",$B385)</f>
        <v/>
      </c>
    </row>
    <row r="386" spans="2:12" ht="18" customHeight="1">
      <c r="B386" s="15"/>
      <c r="C386" s="7"/>
      <c r="D386" s="33"/>
      <c r="E386" s="44"/>
      <c r="F386" s="37"/>
      <c r="G386" s="45"/>
      <c r="H386" s="28">
        <f>IF(OR($E386="",$F386=""),"",$E386*$F386)</f>
        <v/>
      </c>
      <c r="I386" s="45"/>
      <c r="J386" s="7"/>
      <c r="K386" s="27">
        <f>IF($B386="","",IF($D386="Compra",-(N(H386)+N(G386)),IF($D386="Venta",N(H386)-N(G386),0)))</f>
        <v/>
      </c>
      <c r="L386" s="46">
        <f>IF($B386="","",$B386)</f>
        <v/>
      </c>
    </row>
    <row r="387" spans="2:12" ht="18" customHeight="1">
      <c r="B387" s="15"/>
      <c r="C387" s="7"/>
      <c r="D387" s="33"/>
      <c r="E387" s="44"/>
      <c r="F387" s="37"/>
      <c r="G387" s="45"/>
      <c r="H387" s="28">
        <f>IF(OR($E387="",$F387=""),"",$E387*$F387)</f>
        <v/>
      </c>
      <c r="I387" s="45"/>
      <c r="J387" s="7"/>
      <c r="K387" s="27">
        <f>IF($B387="","",IF($D387="Compra",-(N(H387)+N(G387)),IF($D387="Venta",N(H387)-N(G387),0)))</f>
        <v/>
      </c>
      <c r="L387" s="46">
        <f>IF($B387="","",$B387)</f>
        <v/>
      </c>
    </row>
    <row r="388" spans="2:12" ht="18" customHeight="1">
      <c r="B388" s="15"/>
      <c r="C388" s="7"/>
      <c r="D388" s="33"/>
      <c r="E388" s="44"/>
      <c r="F388" s="37"/>
      <c r="G388" s="45"/>
      <c r="H388" s="28">
        <f>IF(OR($E388="",$F388=""),"",$E388*$F388)</f>
        <v/>
      </c>
      <c r="I388" s="45"/>
      <c r="J388" s="7"/>
      <c r="K388" s="27">
        <f>IF($B388="","",IF($D388="Compra",-(N(H388)+N(G388)),IF($D388="Venta",N(H388)-N(G388),0)))</f>
        <v/>
      </c>
      <c r="L388" s="46">
        <f>IF($B388="","",$B388)</f>
        <v/>
      </c>
    </row>
    <row r="389" spans="2:12" ht="18" customHeight="1">
      <c r="B389" s="15"/>
      <c r="C389" s="7"/>
      <c r="D389" s="33"/>
      <c r="E389" s="44"/>
      <c r="F389" s="37"/>
      <c r="G389" s="45"/>
      <c r="H389" s="28">
        <f>IF(OR($E389="",$F389=""),"",$E389*$F389)</f>
        <v/>
      </c>
      <c r="I389" s="45"/>
      <c r="J389" s="7"/>
      <c r="K389" s="27">
        <f>IF($B389="","",IF($D389="Compra",-(N(H389)+N(G389)),IF($D389="Venta",N(H389)-N(G389),0)))</f>
        <v/>
      </c>
      <c r="L389" s="46">
        <f>IF($B389="","",$B389)</f>
        <v/>
      </c>
    </row>
    <row r="390" spans="2:12" ht="18" customHeight="1">
      <c r="B390" s="15"/>
      <c r="C390" s="7"/>
      <c r="D390" s="33"/>
      <c r="E390" s="44"/>
      <c r="F390" s="37"/>
      <c r="G390" s="45"/>
      <c r="H390" s="28">
        <f>IF(OR($E390="",$F390=""),"",$E390*$F390)</f>
        <v/>
      </c>
      <c r="I390" s="45"/>
      <c r="J390" s="7"/>
      <c r="K390" s="27">
        <f>IF($B390="","",IF($D390="Compra",-(N(H390)+N(G390)),IF($D390="Venta",N(H390)-N(G390),0)))</f>
        <v/>
      </c>
      <c r="L390" s="46">
        <f>IF($B390="","",$B390)</f>
        <v/>
      </c>
    </row>
    <row r="391" spans="2:12" ht="18" customHeight="1">
      <c r="B391" s="15"/>
      <c r="C391" s="7"/>
      <c r="D391" s="33"/>
      <c r="E391" s="44"/>
      <c r="F391" s="37"/>
      <c r="G391" s="45"/>
      <c r="H391" s="28">
        <f>IF(OR($E391="",$F391=""),"",$E391*$F391)</f>
        <v/>
      </c>
      <c r="I391" s="45"/>
      <c r="J391" s="7"/>
      <c r="K391" s="27">
        <f>IF($B391="","",IF($D391="Compra",-(N(H391)+N(G391)),IF($D391="Venta",N(H391)-N(G391),0)))</f>
        <v/>
      </c>
      <c r="L391" s="46">
        <f>IF($B391="","",$B391)</f>
        <v/>
      </c>
    </row>
    <row r="392" spans="2:12" ht="18" customHeight="1">
      <c r="B392" s="15"/>
      <c r="C392" s="7"/>
      <c r="D392" s="33"/>
      <c r="E392" s="44"/>
      <c r="F392" s="37"/>
      <c r="G392" s="45"/>
      <c r="H392" s="28">
        <f>IF(OR($E392="",$F392=""),"",$E392*$F392)</f>
        <v/>
      </c>
      <c r="I392" s="45"/>
      <c r="J392" s="7"/>
      <c r="K392" s="27">
        <f>IF($B392="","",IF($D392="Compra",-(N(H392)+N(G392)),IF($D392="Venta",N(H392)-N(G392),0)))</f>
        <v/>
      </c>
      <c r="L392" s="46">
        <f>IF($B392="","",$B392)</f>
        <v/>
      </c>
    </row>
    <row r="393" spans="2:12" ht="18" customHeight="1">
      <c r="B393" s="15"/>
      <c r="C393" s="7"/>
      <c r="D393" s="33"/>
      <c r="E393" s="44"/>
      <c r="F393" s="37"/>
      <c r="G393" s="45"/>
      <c r="H393" s="28">
        <f>IF(OR($E393="",$F393=""),"",$E393*$F393)</f>
        <v/>
      </c>
      <c r="I393" s="45"/>
      <c r="J393" s="7"/>
      <c r="K393" s="27">
        <f>IF($B393="","",IF($D393="Compra",-(N(H393)+N(G393)),IF($D393="Venta",N(H393)-N(G393),0)))</f>
        <v/>
      </c>
      <c r="L393" s="46">
        <f>IF($B393="","",$B393)</f>
        <v/>
      </c>
    </row>
    <row r="394" spans="2:12" ht="18" customHeight="1">
      <c r="B394" s="15"/>
      <c r="C394" s="7"/>
      <c r="D394" s="33"/>
      <c r="E394" s="44"/>
      <c r="F394" s="37"/>
      <c r="G394" s="45"/>
      <c r="H394" s="28">
        <f>IF(OR($E394="",$F394=""),"",$E394*$F394)</f>
        <v/>
      </c>
      <c r="I394" s="45"/>
      <c r="J394" s="7"/>
      <c r="K394" s="27">
        <f>IF($B394="","",IF($D394="Compra",-(N(H394)+N(G394)),IF($D394="Venta",N(H394)-N(G394),0)))</f>
        <v/>
      </c>
      <c r="L394" s="46">
        <f>IF($B394="","",$B394)</f>
        <v/>
      </c>
    </row>
    <row r="395" spans="2:12" ht="18" customHeight="1">
      <c r="B395" s="15"/>
      <c r="C395" s="7"/>
      <c r="D395" s="33"/>
      <c r="E395" s="44"/>
      <c r="F395" s="37"/>
      <c r="G395" s="45"/>
      <c r="H395" s="28">
        <f>IF(OR($E395="",$F395=""),"",$E395*$F395)</f>
        <v/>
      </c>
      <c r="I395" s="45"/>
      <c r="J395" s="7"/>
      <c r="K395" s="27">
        <f>IF($B395="","",IF($D395="Compra",-(N(H395)+N(G395)),IF($D395="Venta",N(H395)-N(G395),0)))</f>
        <v/>
      </c>
      <c r="L395" s="46">
        <f>IF($B395="","",$B395)</f>
        <v/>
      </c>
    </row>
    <row r="396" spans="2:12" ht="18" customHeight="1">
      <c r="B396" s="15"/>
      <c r="C396" s="7"/>
      <c r="D396" s="33"/>
      <c r="E396" s="44"/>
      <c r="F396" s="37"/>
      <c r="G396" s="45"/>
      <c r="H396" s="28">
        <f>IF(OR($E396="",$F396=""),"",$E396*$F396)</f>
        <v/>
      </c>
      <c r="I396" s="45"/>
      <c r="J396" s="7"/>
      <c r="K396" s="27">
        <f>IF($B396="","",IF($D396="Compra",-(N(H396)+N(G396)),IF($D396="Venta",N(H396)-N(G396),0)))</f>
        <v/>
      </c>
      <c r="L396" s="46">
        <f>IF($B396="","",$B396)</f>
        <v/>
      </c>
    </row>
    <row r="397" spans="2:12" ht="18" customHeight="1">
      <c r="B397" s="15"/>
      <c r="C397" s="7"/>
      <c r="D397" s="33"/>
      <c r="E397" s="44"/>
      <c r="F397" s="37"/>
      <c r="G397" s="45"/>
      <c r="H397" s="28">
        <f>IF(OR($E397="",$F397=""),"",$E397*$F397)</f>
        <v/>
      </c>
      <c r="I397" s="45"/>
      <c r="J397" s="7"/>
      <c r="K397" s="27">
        <f>IF($B397="","",IF($D397="Compra",-(N(H397)+N(G397)),IF($D397="Venta",N(H397)-N(G397),0)))</f>
        <v/>
      </c>
      <c r="L397" s="46">
        <f>IF($B397="","",$B397)</f>
        <v/>
      </c>
    </row>
    <row r="398" spans="2:12" ht="18" customHeight="1">
      <c r="B398" s="15"/>
      <c r="C398" s="7"/>
      <c r="D398" s="33"/>
      <c r="E398" s="44"/>
      <c r="F398" s="37"/>
      <c r="G398" s="45"/>
      <c r="H398" s="28">
        <f>IF(OR($E398="",$F398=""),"",$E398*$F398)</f>
        <v/>
      </c>
      <c r="I398" s="45"/>
      <c r="J398" s="7"/>
      <c r="K398" s="27">
        <f>IF($B398="","",IF($D398="Compra",-(N(H398)+N(G398)),IF($D398="Venta",N(H398)-N(G398),0)))</f>
        <v/>
      </c>
      <c r="L398" s="46">
        <f>IF($B398="","",$B398)</f>
        <v/>
      </c>
    </row>
    <row r="399" spans="2:12" ht="18" customHeight="1">
      <c r="B399" s="15"/>
      <c r="C399" s="7"/>
      <c r="D399" s="33"/>
      <c r="E399" s="44"/>
      <c r="F399" s="37"/>
      <c r="G399" s="45"/>
      <c r="H399" s="28">
        <f>IF(OR($E399="",$F399=""),"",$E399*$F399)</f>
        <v/>
      </c>
      <c r="I399" s="45"/>
      <c r="J399" s="7"/>
      <c r="K399" s="27">
        <f>IF($B399="","",IF($D399="Compra",-(N(H399)+N(G399)),IF($D399="Venta",N(H399)-N(G399),0)))</f>
        <v/>
      </c>
      <c r="L399" s="46">
        <f>IF($B399="","",$B399)</f>
        <v/>
      </c>
    </row>
    <row r="400" spans="2:12" ht="18" customHeight="1">
      <c r="B400" s="15"/>
      <c r="C400" s="7"/>
      <c r="D400" s="33"/>
      <c r="E400" s="44"/>
      <c r="F400" s="37"/>
      <c r="G400" s="45"/>
      <c r="H400" s="28">
        <f>IF(OR($E400="",$F400=""),"",$E400*$F400)</f>
        <v/>
      </c>
      <c r="I400" s="45"/>
      <c r="J400" s="7"/>
      <c r="K400" s="27">
        <f>IF($B400="","",IF($D400="Compra",-(N(H400)+N(G400)),IF($D400="Venta",N(H400)-N(G400),0)))</f>
        <v/>
      </c>
      <c r="L400" s="46">
        <f>IF($B400="","",$B400)</f>
        <v/>
      </c>
    </row>
    <row r="401" spans="2:12" ht="18" customHeight="1">
      <c r="B401" s="15"/>
      <c r="C401" s="7"/>
      <c r="D401" s="33"/>
      <c r="E401" s="44"/>
      <c r="F401" s="37"/>
      <c r="G401" s="45"/>
      <c r="H401" s="28">
        <f>IF(OR($E401="",$F401=""),"",$E401*$F401)</f>
        <v/>
      </c>
      <c r="I401" s="45"/>
      <c r="J401" s="7"/>
      <c r="K401" s="27">
        <f>IF($B401="","",IF($D401="Compra",-(N(H401)+N(G401)),IF($D401="Venta",N(H401)-N(G401),0)))</f>
        <v/>
      </c>
      <c r="L401" s="46">
        <f>IF($B401="","",$B401)</f>
        <v/>
      </c>
    </row>
    <row r="402" spans="2:12" ht="18" customHeight="1">
      <c r="B402" s="15"/>
      <c r="C402" s="7"/>
      <c r="D402" s="33"/>
      <c r="E402" s="44"/>
      <c r="F402" s="37"/>
      <c r="G402" s="45"/>
      <c r="H402" s="28">
        <f>IF(OR($E402="",$F402=""),"",$E402*$F402)</f>
        <v/>
      </c>
      <c r="I402" s="45"/>
      <c r="J402" s="7"/>
      <c r="K402" s="27">
        <f>IF($B402="","",IF($D402="Compra",-(N(H402)+N(G402)),IF($D402="Venta",N(H402)-N(G402),0)))</f>
        <v/>
      </c>
      <c r="L402" s="46">
        <f>IF($B402="","",$B402)</f>
        <v/>
      </c>
    </row>
    <row r="403" spans="2:12" ht="18" customHeight="1">
      <c r="B403" s="15"/>
      <c r="C403" s="7"/>
      <c r="D403" s="33"/>
      <c r="E403" s="44"/>
      <c r="F403" s="37"/>
      <c r="G403" s="45"/>
      <c r="H403" s="28">
        <f>IF(OR($E403="",$F403=""),"",$E403*$F403)</f>
        <v/>
      </c>
      <c r="I403" s="45"/>
      <c r="J403" s="7"/>
      <c r="K403" s="27">
        <f>IF($B403="","",IF($D403="Compra",-(N(H403)+N(G403)),IF($D403="Venta",N(H403)-N(G403),0)))</f>
        <v/>
      </c>
      <c r="L403" s="46">
        <f>IF($B403="","",$B403)</f>
        <v/>
      </c>
    </row>
    <row r="404" spans="2:12" ht="18" customHeight="1">
      <c r="B404" s="15"/>
      <c r="C404" s="7"/>
      <c r="D404" s="33"/>
      <c r="E404" s="44"/>
      <c r="F404" s="37"/>
      <c r="G404" s="45"/>
      <c r="H404" s="28">
        <f>IF(OR($E404="",$F404=""),"",$E404*$F404)</f>
        <v/>
      </c>
      <c r="I404" s="45"/>
      <c r="J404" s="7"/>
      <c r="K404" s="27">
        <f>IF($B404="","",IF($D404="Compra",-(N(H404)+N(G404)),IF($D404="Venta",N(H404)-N(G404),0)))</f>
        <v/>
      </c>
      <c r="L404" s="46">
        <f>IF($B404="","",$B404)</f>
        <v/>
      </c>
    </row>
    <row r="405" spans="2:12" ht="18" customHeight="1">
      <c r="B405" s="15"/>
      <c r="C405" s="7"/>
      <c r="D405" s="33"/>
      <c r="E405" s="44"/>
      <c r="F405" s="37"/>
      <c r="G405" s="45"/>
      <c r="H405" s="28">
        <f>IF(OR($E405="",$F405=""),"",$E405*$F405)</f>
        <v/>
      </c>
      <c r="I405" s="45"/>
      <c r="J405" s="7"/>
      <c r="K405" s="27">
        <f>IF($B405="","",IF($D405="Compra",-(N(H405)+N(G405)),IF($D405="Venta",N(H405)-N(G405),0)))</f>
        <v/>
      </c>
      <c r="L405" s="46">
        <f>IF($B405="","",$B405)</f>
        <v/>
      </c>
    </row>
    <row r="406" spans="2:12" ht="18" customHeight="1">
      <c r="B406" s="15"/>
      <c r="C406" s="7"/>
      <c r="D406" s="33"/>
      <c r="E406" s="44"/>
      <c r="F406" s="37"/>
      <c r="G406" s="45"/>
      <c r="H406" s="28">
        <f>IF(OR($E406="",$F406=""),"",$E406*$F406)</f>
        <v/>
      </c>
      <c r="I406" s="45"/>
      <c r="J406" s="7"/>
      <c r="K406" s="27">
        <f>IF($B406="","",IF($D406="Compra",-(N(H406)+N(G406)),IF($D406="Venta",N(H406)-N(G406),0)))</f>
        <v/>
      </c>
      <c r="L406" s="46">
        <f>IF($B406="","",$B406)</f>
        <v/>
      </c>
    </row>
    <row r="407" spans="2:12" ht="18" customHeight="1">
      <c r="B407" s="15"/>
      <c r="C407" s="7"/>
      <c r="D407" s="33"/>
      <c r="E407" s="44"/>
      <c r="F407" s="37"/>
      <c r="G407" s="45"/>
      <c r="H407" s="28">
        <f>IF(OR($E407="",$F407=""),"",$E407*$F407)</f>
        <v/>
      </c>
      <c r="I407" s="45"/>
      <c r="J407" s="7"/>
      <c r="K407" s="27">
        <f>IF($B407="","",IF($D407="Compra",-(N(H407)+N(G407)),IF($D407="Venta",N(H407)-N(G407),0)))</f>
        <v/>
      </c>
      <c r="L407" s="46">
        <f>IF($B407="","",$B407)</f>
        <v/>
      </c>
    </row>
    <row r="408" spans="2:12" ht="18" customHeight="1">
      <c r="B408" s="15"/>
      <c r="C408" s="7"/>
      <c r="D408" s="33"/>
      <c r="E408" s="44"/>
      <c r="F408" s="37"/>
      <c r="G408" s="45"/>
      <c r="H408" s="28">
        <f>IF(OR($E408="",$F408=""),"",$E408*$F408)</f>
        <v/>
      </c>
      <c r="I408" s="45"/>
      <c r="J408" s="7"/>
      <c r="K408" s="27">
        <f>IF($B408="","",IF($D408="Compra",-(N(H408)+N(G408)),IF($D408="Venta",N(H408)-N(G408),0)))</f>
        <v/>
      </c>
      <c r="L408" s="46">
        <f>IF($B408="","",$B408)</f>
        <v/>
      </c>
    </row>
    <row r="409" spans="2:12" ht="18" customHeight="1">
      <c r="B409" s="15"/>
      <c r="C409" s="7"/>
      <c r="D409" s="33"/>
      <c r="E409" s="44"/>
      <c r="F409" s="37"/>
      <c r="G409" s="45"/>
      <c r="H409" s="28">
        <f>IF(OR($E409="",$F409=""),"",$E409*$F409)</f>
        <v/>
      </c>
      <c r="I409" s="45"/>
      <c r="J409" s="7"/>
      <c r="K409" s="27">
        <f>IF($B409="","",IF($D409="Compra",-(N(H409)+N(G409)),IF($D409="Venta",N(H409)-N(G409),0)))</f>
        <v/>
      </c>
      <c r="L409" s="46">
        <f>IF($B409="","",$B409)</f>
        <v/>
      </c>
    </row>
    <row r="410" spans="2:12" ht="18" customHeight="1">
      <c r="B410" s="15"/>
      <c r="C410" s="7"/>
      <c r="D410" s="33"/>
      <c r="E410" s="44"/>
      <c r="F410" s="37"/>
      <c r="G410" s="45"/>
      <c r="H410" s="28">
        <f>IF(OR($E410="",$F410=""),"",$E410*$F410)</f>
        <v/>
      </c>
      <c r="I410" s="45"/>
      <c r="J410" s="7"/>
      <c r="K410" s="27">
        <f>IF($B410="","",IF($D410="Compra",-(N(H410)+N(G410)),IF($D410="Venta",N(H410)-N(G410),0)))</f>
        <v/>
      </c>
      <c r="L410" s="46">
        <f>IF($B410="","",$B410)</f>
        <v/>
      </c>
    </row>
    <row r="411" spans="2:12" ht="18" customHeight="1">
      <c r="B411" s="15"/>
      <c r="C411" s="7"/>
      <c r="D411" s="33"/>
      <c r="E411" s="44"/>
      <c r="F411" s="37"/>
      <c r="G411" s="45"/>
      <c r="H411" s="28">
        <f>IF(OR($E411="",$F411=""),"",$E411*$F411)</f>
        <v/>
      </c>
      <c r="I411" s="45"/>
      <c r="J411" s="7"/>
      <c r="K411" s="27">
        <f>IF($B411="","",IF($D411="Compra",-(N(H411)+N(G411)),IF($D411="Venta",N(H411)-N(G411),0)))</f>
        <v/>
      </c>
      <c r="L411" s="46">
        <f>IF($B411="","",$B411)</f>
        <v/>
      </c>
    </row>
    <row r="412" spans="2:12" ht="18" customHeight="1">
      <c r="B412" s="15"/>
      <c r="C412" s="7"/>
      <c r="D412" s="33"/>
      <c r="E412" s="44"/>
      <c r="F412" s="37"/>
      <c r="G412" s="45"/>
      <c r="H412" s="28">
        <f>IF(OR($E412="",$F412=""),"",$E412*$F412)</f>
        <v/>
      </c>
      <c r="I412" s="45"/>
      <c r="J412" s="7"/>
      <c r="K412" s="27">
        <f>IF($B412="","",IF($D412="Compra",-(N(H412)+N(G412)),IF($D412="Venta",N(H412)-N(G412),0)))</f>
        <v/>
      </c>
      <c r="L412" s="46">
        <f>IF($B412="","",$B412)</f>
        <v/>
      </c>
    </row>
    <row r="413" spans="2:12" ht="18" customHeight="1">
      <c r="B413" s="15"/>
      <c r="C413" s="7"/>
      <c r="D413" s="33"/>
      <c r="E413" s="44"/>
      <c r="F413" s="37"/>
      <c r="G413" s="45"/>
      <c r="H413" s="28">
        <f>IF(OR($E413="",$F413=""),"",$E413*$F413)</f>
        <v/>
      </c>
      <c r="I413" s="45"/>
      <c r="J413" s="7"/>
      <c r="K413" s="27">
        <f>IF($B413="","",IF($D413="Compra",-(N(H413)+N(G413)),IF($D413="Venta",N(H413)-N(G413),0)))</f>
        <v/>
      </c>
      <c r="L413" s="46">
        <f>IF($B413="","",$B413)</f>
        <v/>
      </c>
    </row>
    <row r="414" spans="2:12" ht="18" customHeight="1">
      <c r="B414" s="15"/>
      <c r="C414" s="7"/>
      <c r="D414" s="33"/>
      <c r="E414" s="44"/>
      <c r="F414" s="37"/>
      <c r="G414" s="45"/>
      <c r="H414" s="28">
        <f>IF(OR($E414="",$F414=""),"",$E414*$F414)</f>
        <v/>
      </c>
      <c r="I414" s="45"/>
      <c r="J414" s="7"/>
      <c r="K414" s="27">
        <f>IF($B414="","",IF($D414="Compra",-(N(H414)+N(G414)),IF($D414="Venta",N(H414)-N(G414),0)))</f>
        <v/>
      </c>
      <c r="L414" s="46">
        <f>IF($B414="","",$B414)</f>
        <v/>
      </c>
    </row>
    <row r="415" spans="2:12" ht="18" customHeight="1">
      <c r="B415" s="15"/>
      <c r="C415" s="7"/>
      <c r="D415" s="33"/>
      <c r="E415" s="44"/>
      <c r="F415" s="37"/>
      <c r="G415" s="45"/>
      <c r="H415" s="28">
        <f>IF(OR($E415="",$F415=""),"",$E415*$F415)</f>
        <v/>
      </c>
      <c r="I415" s="45"/>
      <c r="J415" s="7"/>
      <c r="K415" s="27">
        <f>IF($B415="","",IF($D415="Compra",-(N(H415)+N(G415)),IF($D415="Venta",N(H415)-N(G415),0)))</f>
        <v/>
      </c>
      <c r="L415" s="46">
        <f>IF($B415="","",$B415)</f>
        <v/>
      </c>
    </row>
    <row r="416" spans="2:12" ht="18" customHeight="1">
      <c r="B416" s="15"/>
      <c r="C416" s="7"/>
      <c r="D416" s="33"/>
      <c r="E416" s="44"/>
      <c r="F416" s="37"/>
      <c r="G416" s="45"/>
      <c r="H416" s="28">
        <f>IF(OR($E416="",$F416=""),"",$E416*$F416)</f>
        <v/>
      </c>
      <c r="I416" s="45"/>
      <c r="J416" s="7"/>
      <c r="K416" s="27">
        <f>IF($B416="","",IF($D416="Compra",-(N(H416)+N(G416)),IF($D416="Venta",N(H416)-N(G416),0)))</f>
        <v/>
      </c>
      <c r="L416" s="46">
        <f>IF($B416="","",$B416)</f>
        <v/>
      </c>
    </row>
    <row r="417" spans="2:12" ht="18" customHeight="1">
      <c r="B417" s="15"/>
      <c r="C417" s="7"/>
      <c r="D417" s="33"/>
      <c r="E417" s="44"/>
      <c r="F417" s="37"/>
      <c r="G417" s="45"/>
      <c r="H417" s="28">
        <f>IF(OR($E417="",$F417=""),"",$E417*$F417)</f>
        <v/>
      </c>
      <c r="I417" s="45"/>
      <c r="J417" s="7"/>
      <c r="K417" s="27">
        <f>IF($B417="","",IF($D417="Compra",-(N(H417)+N(G417)),IF($D417="Venta",N(H417)-N(G417),0)))</f>
        <v/>
      </c>
      <c r="L417" s="46">
        <f>IF($B417="","",$B417)</f>
        <v/>
      </c>
    </row>
    <row r="418" spans="2:12" ht="18" customHeight="1">
      <c r="B418" s="15"/>
      <c r="C418" s="7"/>
      <c r="D418" s="33"/>
      <c r="E418" s="44"/>
      <c r="F418" s="37"/>
      <c r="G418" s="45"/>
      <c r="H418" s="28">
        <f>IF(OR($E418="",$F418=""),"",$E418*$F418)</f>
        <v/>
      </c>
      <c r="I418" s="45"/>
      <c r="J418" s="7"/>
      <c r="K418" s="27">
        <f>IF($B418="","",IF($D418="Compra",-(N(H418)+N(G418)),IF($D418="Venta",N(H418)-N(G418),0)))</f>
        <v/>
      </c>
      <c r="L418" s="46">
        <f>IF($B418="","",$B418)</f>
        <v/>
      </c>
    </row>
    <row r="419" spans="2:12" ht="18" customHeight="1">
      <c r="B419" s="15"/>
      <c r="C419" s="7"/>
      <c r="D419" s="33"/>
      <c r="E419" s="44"/>
      <c r="F419" s="37"/>
      <c r="G419" s="45"/>
      <c r="H419" s="28">
        <f>IF(OR($E419="",$F419=""),"",$E419*$F419)</f>
        <v/>
      </c>
      <c r="I419" s="45"/>
      <c r="J419" s="7"/>
      <c r="K419" s="27">
        <f>IF($B419="","",IF($D419="Compra",-(N(H419)+N(G419)),IF($D419="Venta",N(H419)-N(G419),0)))</f>
        <v/>
      </c>
      <c r="L419" s="46">
        <f>IF($B419="","",$B419)</f>
        <v/>
      </c>
    </row>
    <row r="420" spans="2:12" ht="18" customHeight="1">
      <c r="B420" s="15"/>
      <c r="C420" s="7"/>
      <c r="D420" s="33"/>
      <c r="E420" s="44"/>
      <c r="F420" s="37"/>
      <c r="G420" s="45"/>
      <c r="H420" s="28">
        <f>IF(OR($E420="",$F420=""),"",$E420*$F420)</f>
        <v/>
      </c>
      <c r="I420" s="45"/>
      <c r="J420" s="7"/>
      <c r="K420" s="27">
        <f>IF($B420="","",IF($D420="Compra",-(N(H420)+N(G420)),IF($D420="Venta",N(H420)-N(G420),0)))</f>
        <v/>
      </c>
      <c r="L420" s="46">
        <f>IF($B420="","",$B420)</f>
        <v/>
      </c>
    </row>
    <row r="421" spans="2:12" ht="18" customHeight="1">
      <c r="B421" s="15"/>
      <c r="C421" s="7"/>
      <c r="D421" s="33"/>
      <c r="E421" s="44"/>
      <c r="F421" s="37"/>
      <c r="G421" s="45"/>
      <c r="H421" s="28">
        <f>IF(OR($E421="",$F421=""),"",$E421*$F421)</f>
        <v/>
      </c>
      <c r="I421" s="45"/>
      <c r="J421" s="7"/>
      <c r="K421" s="27">
        <f>IF($B421="","",IF($D421="Compra",-(N(H421)+N(G421)),IF($D421="Venta",N(H421)-N(G421),0)))</f>
        <v/>
      </c>
      <c r="L421" s="46">
        <f>IF($B421="","",$B421)</f>
        <v/>
      </c>
    </row>
    <row r="422" spans="2:12" ht="18" customHeight="1">
      <c r="B422" s="15"/>
      <c r="C422" s="7"/>
      <c r="D422" s="33"/>
      <c r="E422" s="44"/>
      <c r="F422" s="37"/>
      <c r="G422" s="45"/>
      <c r="H422" s="28">
        <f>IF(OR($E422="",$F422=""),"",$E422*$F422)</f>
        <v/>
      </c>
      <c r="I422" s="45"/>
      <c r="J422" s="7"/>
      <c r="K422" s="27">
        <f>IF($B422="","",IF($D422="Compra",-(N(H422)+N(G422)),IF($D422="Venta",N(H422)-N(G422),0)))</f>
        <v/>
      </c>
      <c r="L422" s="46">
        <f>IF($B422="","",$B422)</f>
        <v/>
      </c>
    </row>
    <row r="423" spans="2:12" ht="18" customHeight="1">
      <c r="B423" s="15"/>
      <c r="C423" s="7"/>
      <c r="D423" s="33"/>
      <c r="E423" s="44"/>
      <c r="F423" s="37"/>
      <c r="G423" s="45"/>
      <c r="H423" s="28">
        <f>IF(OR($E423="",$F423=""),"",$E423*$F423)</f>
        <v/>
      </c>
      <c r="I423" s="45"/>
      <c r="J423" s="7"/>
      <c r="K423" s="27">
        <f>IF($B423="","",IF($D423="Compra",-(N(H423)+N(G423)),IF($D423="Venta",N(H423)-N(G423),0)))</f>
        <v/>
      </c>
      <c r="L423" s="46">
        <f>IF($B423="","",$B423)</f>
        <v/>
      </c>
    </row>
    <row r="424" spans="2:12" ht="18" customHeight="1">
      <c r="B424" s="15"/>
      <c r="C424" s="7"/>
      <c r="D424" s="33"/>
      <c r="E424" s="44"/>
      <c r="F424" s="37"/>
      <c r="G424" s="45"/>
      <c r="H424" s="28">
        <f>IF(OR($E424="",$F424=""),"",$E424*$F424)</f>
        <v/>
      </c>
      <c r="I424" s="45"/>
      <c r="J424" s="7"/>
      <c r="K424" s="27">
        <f>IF($B424="","",IF($D424="Compra",-(N(H424)+N(G424)),IF($D424="Venta",N(H424)-N(G424),0)))</f>
        <v/>
      </c>
      <c r="L424" s="46">
        <f>IF($B424="","",$B424)</f>
        <v/>
      </c>
    </row>
    <row r="425" spans="2:12" ht="18" customHeight="1">
      <c r="B425" s="15"/>
      <c r="C425" s="7"/>
      <c r="D425" s="33"/>
      <c r="E425" s="44"/>
      <c r="F425" s="37"/>
      <c r="G425" s="45"/>
      <c r="H425" s="28">
        <f>IF(OR($E425="",$F425=""),"",$E425*$F425)</f>
        <v/>
      </c>
      <c r="I425" s="45"/>
      <c r="J425" s="7"/>
      <c r="K425" s="27">
        <f>IF($B425="","",IF($D425="Compra",-(N(H425)+N(G425)),IF($D425="Venta",N(H425)-N(G425),0)))</f>
        <v/>
      </c>
      <c r="L425" s="46">
        <f>IF($B425="","",$B425)</f>
        <v/>
      </c>
    </row>
    <row r="426" spans="2:12" ht="18" customHeight="1">
      <c r="B426" s="15"/>
      <c r="C426" s="7"/>
      <c r="D426" s="33"/>
      <c r="E426" s="44"/>
      <c r="F426" s="37"/>
      <c r="G426" s="45"/>
      <c r="H426" s="28">
        <f>IF(OR($E426="",$F426=""),"",$E426*$F426)</f>
        <v/>
      </c>
      <c r="I426" s="45"/>
      <c r="J426" s="7"/>
      <c r="K426" s="27">
        <f>IF($B426="","",IF($D426="Compra",-(N(H426)+N(G426)),IF($D426="Venta",N(H426)-N(G426),0)))</f>
        <v/>
      </c>
      <c r="L426" s="46">
        <f>IF($B426="","",$B426)</f>
        <v/>
      </c>
    </row>
    <row r="427" spans="2:12" ht="18" customHeight="1">
      <c r="B427" s="15"/>
      <c r="C427" s="7"/>
      <c r="D427" s="33"/>
      <c r="E427" s="44"/>
      <c r="F427" s="37"/>
      <c r="G427" s="45"/>
      <c r="H427" s="28">
        <f>IF(OR($E427="",$F427=""),"",$E427*$F427)</f>
        <v/>
      </c>
      <c r="I427" s="45"/>
      <c r="J427" s="7"/>
      <c r="K427" s="27">
        <f>IF($B427="","",IF($D427="Compra",-(N(H427)+N(G427)),IF($D427="Venta",N(H427)-N(G427),0)))</f>
        <v/>
      </c>
      <c r="L427" s="46">
        <f>IF($B427="","",$B427)</f>
        <v/>
      </c>
    </row>
    <row r="428" spans="2:12" ht="18" customHeight="1">
      <c r="B428" s="15"/>
      <c r="C428" s="7"/>
      <c r="D428" s="33"/>
      <c r="E428" s="44"/>
      <c r="F428" s="37"/>
      <c r="G428" s="45"/>
      <c r="H428" s="28">
        <f>IF(OR($E428="",$F428=""),"",$E428*$F428)</f>
        <v/>
      </c>
      <c r="I428" s="45"/>
      <c r="J428" s="7"/>
      <c r="K428" s="27">
        <f>IF($B428="","",IF($D428="Compra",-(N(H428)+N(G428)),IF($D428="Venta",N(H428)-N(G428),0)))</f>
        <v/>
      </c>
      <c r="L428" s="46">
        <f>IF($B428="","",$B428)</f>
        <v/>
      </c>
    </row>
    <row r="429" spans="2:12" ht="18" customHeight="1">
      <c r="B429" s="15"/>
      <c r="C429" s="7"/>
      <c r="D429" s="33"/>
      <c r="E429" s="44"/>
      <c r="F429" s="37"/>
      <c r="G429" s="45"/>
      <c r="H429" s="28">
        <f>IF(OR($E429="",$F429=""),"",$E429*$F429)</f>
        <v/>
      </c>
      <c r="I429" s="45"/>
      <c r="J429" s="7"/>
      <c r="K429" s="27">
        <f>IF($B429="","",IF($D429="Compra",-(N(H429)+N(G429)),IF($D429="Venta",N(H429)-N(G429),0)))</f>
        <v/>
      </c>
      <c r="L429" s="46">
        <f>IF($B429="","",$B429)</f>
        <v/>
      </c>
    </row>
    <row r="430" spans="2:12" ht="18" customHeight="1">
      <c r="B430" s="15"/>
      <c r="C430" s="7"/>
      <c r="D430" s="33"/>
      <c r="E430" s="44"/>
      <c r="F430" s="37"/>
      <c r="G430" s="45"/>
      <c r="H430" s="28">
        <f>IF(OR($E430="",$F430=""),"",$E430*$F430)</f>
        <v/>
      </c>
      <c r="I430" s="45"/>
      <c r="J430" s="7"/>
      <c r="K430" s="27">
        <f>IF($B430="","",IF($D430="Compra",-(N(H430)+N(G430)),IF($D430="Venta",N(H430)-N(G430),0)))</f>
        <v/>
      </c>
      <c r="L430" s="46">
        <f>IF($B430="","",$B430)</f>
        <v/>
      </c>
    </row>
    <row r="431" spans="2:12" ht="18" customHeight="1">
      <c r="B431" s="15"/>
      <c r="C431" s="7"/>
      <c r="D431" s="33"/>
      <c r="E431" s="44"/>
      <c r="F431" s="37"/>
      <c r="G431" s="45"/>
      <c r="H431" s="28">
        <f>IF(OR($E431="",$F431=""),"",$E431*$F431)</f>
        <v/>
      </c>
      <c r="I431" s="45"/>
      <c r="J431" s="7"/>
      <c r="K431" s="27">
        <f>IF($B431="","",IF($D431="Compra",-(N(H431)+N(G431)),IF($D431="Venta",N(H431)-N(G431),0)))</f>
        <v/>
      </c>
      <c r="L431" s="46">
        <f>IF($B431="","",$B431)</f>
        <v/>
      </c>
    </row>
    <row r="432" spans="2:12" ht="18" customHeight="1">
      <c r="B432" s="15"/>
      <c r="C432" s="7"/>
      <c r="D432" s="33"/>
      <c r="E432" s="44"/>
      <c r="F432" s="37"/>
      <c r="G432" s="45"/>
      <c r="H432" s="28">
        <f>IF(OR($E432="",$F432=""),"",$E432*$F432)</f>
        <v/>
      </c>
      <c r="I432" s="45"/>
      <c r="J432" s="7"/>
      <c r="K432" s="27">
        <f>IF($B432="","",IF($D432="Compra",-(N(H432)+N(G432)),IF($D432="Venta",N(H432)-N(G432),0)))</f>
        <v/>
      </c>
      <c r="L432" s="46">
        <f>IF($B432="","",$B432)</f>
        <v/>
      </c>
    </row>
    <row r="433" spans="2:12" ht="18" customHeight="1">
      <c r="B433" s="15"/>
      <c r="C433" s="7"/>
      <c r="D433" s="33"/>
      <c r="E433" s="44"/>
      <c r="F433" s="37"/>
      <c r="G433" s="45"/>
      <c r="H433" s="28">
        <f>IF(OR($E433="",$F433=""),"",$E433*$F433)</f>
        <v/>
      </c>
      <c r="I433" s="45"/>
      <c r="J433" s="7"/>
      <c r="K433" s="27">
        <f>IF($B433="","",IF($D433="Compra",-(N(H433)+N(G433)),IF($D433="Venta",N(H433)-N(G433),0)))</f>
        <v/>
      </c>
      <c r="L433" s="46">
        <f>IF($B433="","",$B433)</f>
        <v/>
      </c>
    </row>
    <row r="434" spans="2:12" ht="18" customHeight="1">
      <c r="B434" s="15"/>
      <c r="C434" s="7"/>
      <c r="D434" s="33"/>
      <c r="E434" s="44"/>
      <c r="F434" s="37"/>
      <c r="G434" s="45"/>
      <c r="H434" s="28">
        <f>IF(OR($E434="",$F434=""),"",$E434*$F434)</f>
        <v/>
      </c>
      <c r="I434" s="45"/>
      <c r="J434" s="7"/>
      <c r="K434" s="27">
        <f>IF($B434="","",IF($D434="Compra",-(N(H434)+N(G434)),IF($D434="Venta",N(H434)-N(G434),0)))</f>
        <v/>
      </c>
      <c r="L434" s="46">
        <f>IF($B434="","",$B434)</f>
        <v/>
      </c>
    </row>
    <row r="435" spans="2:12" ht="18" customHeight="1">
      <c r="B435" s="15"/>
      <c r="C435" s="7"/>
      <c r="D435" s="33"/>
      <c r="E435" s="44"/>
      <c r="F435" s="37"/>
      <c r="G435" s="45"/>
      <c r="H435" s="28">
        <f>IF(OR($E435="",$F435=""),"",$E435*$F435)</f>
        <v/>
      </c>
      <c r="I435" s="45"/>
      <c r="J435" s="7"/>
      <c r="K435" s="27">
        <f>IF($B435="","",IF($D435="Compra",-(N(H435)+N(G435)),IF($D435="Venta",N(H435)-N(G435),0)))</f>
        <v/>
      </c>
      <c r="L435" s="46">
        <f>IF($B435="","",$B435)</f>
        <v/>
      </c>
    </row>
    <row r="436" spans="2:12" ht="18" customHeight="1">
      <c r="B436" s="15"/>
      <c r="C436" s="7"/>
      <c r="D436" s="33"/>
      <c r="E436" s="44"/>
      <c r="F436" s="37"/>
      <c r="G436" s="45"/>
      <c r="H436" s="28">
        <f>IF(OR($E436="",$F436=""),"",$E436*$F436)</f>
        <v/>
      </c>
      <c r="I436" s="45"/>
      <c r="J436" s="7"/>
      <c r="K436" s="27">
        <f>IF($B436="","",IF($D436="Compra",-(N(H436)+N(G436)),IF($D436="Venta",N(H436)-N(G436),0)))</f>
        <v/>
      </c>
      <c r="L436" s="46">
        <f>IF($B436="","",$B436)</f>
        <v/>
      </c>
    </row>
    <row r="437" spans="2:12" ht="18" customHeight="1">
      <c r="B437" s="15"/>
      <c r="C437" s="7"/>
      <c r="D437" s="33"/>
      <c r="E437" s="44"/>
      <c r="F437" s="37"/>
      <c r="G437" s="45"/>
      <c r="H437" s="28">
        <f>IF(OR($E437="",$F437=""),"",$E437*$F437)</f>
        <v/>
      </c>
      <c r="I437" s="45"/>
      <c r="J437" s="7"/>
      <c r="K437" s="27">
        <f>IF($B437="","",IF($D437="Compra",-(N(H437)+N(G437)),IF($D437="Venta",N(H437)-N(G437),0)))</f>
        <v/>
      </c>
      <c r="L437" s="46">
        <f>IF($B437="","",$B437)</f>
        <v/>
      </c>
    </row>
    <row r="438" spans="2:12" ht="18" customHeight="1">
      <c r="B438" s="15"/>
      <c r="C438" s="7"/>
      <c r="D438" s="33"/>
      <c r="E438" s="44"/>
      <c r="F438" s="37"/>
      <c r="G438" s="45"/>
      <c r="H438" s="28">
        <f>IF(OR($E438="",$F438=""),"",$E438*$F438)</f>
        <v/>
      </c>
      <c r="I438" s="45"/>
      <c r="J438" s="7"/>
      <c r="K438" s="27">
        <f>IF($B438="","",IF($D438="Compra",-(N(H438)+N(G438)),IF($D438="Venta",N(H438)-N(G438),0)))</f>
        <v/>
      </c>
      <c r="L438" s="46">
        <f>IF($B438="","",$B438)</f>
        <v/>
      </c>
    </row>
    <row r="439" spans="2:12" ht="18" customHeight="1">
      <c r="B439" s="15"/>
      <c r="C439" s="7"/>
      <c r="D439" s="33"/>
      <c r="E439" s="44"/>
      <c r="F439" s="37"/>
      <c r="G439" s="45"/>
      <c r="H439" s="28">
        <f>IF(OR($E439="",$F439=""),"",$E439*$F439)</f>
        <v/>
      </c>
      <c r="I439" s="45"/>
      <c r="J439" s="7"/>
      <c r="K439" s="27">
        <f>IF($B439="","",IF($D439="Compra",-(N(H439)+N(G439)),IF($D439="Venta",N(H439)-N(G439),0)))</f>
        <v/>
      </c>
      <c r="L439" s="46">
        <f>IF($B439="","",$B439)</f>
        <v/>
      </c>
    </row>
    <row r="440" spans="2:12" ht="18" customHeight="1">
      <c r="B440" s="15"/>
      <c r="C440" s="7"/>
      <c r="D440" s="33"/>
      <c r="E440" s="44"/>
      <c r="F440" s="37"/>
      <c r="G440" s="45"/>
      <c r="H440" s="28">
        <f>IF(OR($E440="",$F440=""),"",$E440*$F440)</f>
        <v/>
      </c>
      <c r="I440" s="45"/>
      <c r="J440" s="7"/>
      <c r="K440" s="27">
        <f>IF($B440="","",IF($D440="Compra",-(N(H440)+N(G440)),IF($D440="Venta",N(H440)-N(G440),0)))</f>
        <v/>
      </c>
      <c r="L440" s="46">
        <f>IF($B440="","",$B440)</f>
        <v/>
      </c>
    </row>
    <row r="441" spans="2:12" ht="18" customHeight="1">
      <c r="B441" s="15"/>
      <c r="C441" s="7"/>
      <c r="D441" s="33"/>
      <c r="E441" s="44"/>
      <c r="F441" s="37"/>
      <c r="G441" s="45"/>
      <c r="H441" s="28">
        <f>IF(OR($E441="",$F441=""),"",$E441*$F441)</f>
        <v/>
      </c>
      <c r="I441" s="45"/>
      <c r="J441" s="7"/>
      <c r="K441" s="27">
        <f>IF($B441="","",IF($D441="Compra",-(N(H441)+N(G441)),IF($D441="Venta",N(H441)-N(G441),0)))</f>
        <v/>
      </c>
      <c r="L441" s="46">
        <f>IF($B441="","",$B441)</f>
        <v/>
      </c>
    </row>
    <row r="442" spans="2:12" ht="18" customHeight="1">
      <c r="B442" s="15"/>
      <c r="C442" s="7"/>
      <c r="D442" s="33"/>
      <c r="E442" s="44"/>
      <c r="F442" s="37"/>
      <c r="G442" s="45"/>
      <c r="H442" s="28">
        <f>IF(OR($E442="",$F442=""),"",$E442*$F442)</f>
        <v/>
      </c>
      <c r="I442" s="45"/>
      <c r="J442" s="7"/>
      <c r="K442" s="27">
        <f>IF($B442="","",IF($D442="Compra",-(N(H442)+N(G442)),IF($D442="Venta",N(H442)-N(G442),0)))</f>
        <v/>
      </c>
      <c r="L442" s="46">
        <f>IF($B442="","",$B442)</f>
        <v/>
      </c>
    </row>
    <row r="443" spans="2:12" ht="18" customHeight="1">
      <c r="B443" s="15"/>
      <c r="C443" s="7"/>
      <c r="D443" s="33"/>
      <c r="E443" s="44"/>
      <c r="F443" s="37"/>
      <c r="G443" s="45"/>
      <c r="H443" s="28">
        <f>IF(OR($E443="",$F443=""),"",$E443*$F443)</f>
        <v/>
      </c>
      <c r="I443" s="45"/>
      <c r="J443" s="7"/>
      <c r="K443" s="27">
        <f>IF($B443="","",IF($D443="Compra",-(N(H443)+N(G443)),IF($D443="Venta",N(H443)-N(G443),0)))</f>
        <v/>
      </c>
      <c r="L443" s="46">
        <f>IF($B443="","",$B443)</f>
        <v/>
      </c>
    </row>
    <row r="444" spans="2:12" ht="18" customHeight="1">
      <c r="B444" s="15"/>
      <c r="C444" s="7"/>
      <c r="D444" s="33"/>
      <c r="E444" s="44"/>
      <c r="F444" s="37"/>
      <c r="G444" s="45"/>
      <c r="H444" s="28">
        <f>IF(OR($E444="",$F444=""),"",$E444*$F444)</f>
        <v/>
      </c>
      <c r="I444" s="45"/>
      <c r="J444" s="7"/>
      <c r="K444" s="27">
        <f>IF($B444="","",IF($D444="Compra",-(N(H444)+N(G444)),IF($D444="Venta",N(H444)-N(G444),0)))</f>
        <v/>
      </c>
      <c r="L444" s="46">
        <f>IF($B444="","",$B444)</f>
        <v/>
      </c>
    </row>
    <row r="445" spans="2:12" ht="18" customHeight="1">
      <c r="B445" s="15"/>
      <c r="C445" s="7"/>
      <c r="D445" s="33"/>
      <c r="E445" s="44"/>
      <c r="F445" s="37"/>
      <c r="G445" s="45"/>
      <c r="H445" s="28">
        <f>IF(OR($E445="",$F445=""),"",$E445*$F445)</f>
        <v/>
      </c>
      <c r="I445" s="45"/>
      <c r="J445" s="7"/>
      <c r="K445" s="27">
        <f>IF($B445="","",IF($D445="Compra",-(N(H445)+N(G445)),IF($D445="Venta",N(H445)-N(G445),0)))</f>
        <v/>
      </c>
      <c r="L445" s="46">
        <f>IF($B445="","",$B445)</f>
        <v/>
      </c>
    </row>
    <row r="446" spans="2:12" ht="18" customHeight="1">
      <c r="B446" s="15"/>
      <c r="C446" s="7"/>
      <c r="D446" s="33"/>
      <c r="E446" s="44"/>
      <c r="F446" s="37"/>
      <c r="G446" s="45"/>
      <c r="H446" s="28">
        <f>IF(OR($E446="",$F446=""),"",$E446*$F446)</f>
        <v/>
      </c>
      <c r="I446" s="45"/>
      <c r="J446" s="7"/>
      <c r="K446" s="27">
        <f>IF($B446="","",IF($D446="Compra",-(N(H446)+N(G446)),IF($D446="Venta",N(H446)-N(G446),0)))</f>
        <v/>
      </c>
      <c r="L446" s="46">
        <f>IF($B446="","",$B446)</f>
        <v/>
      </c>
    </row>
    <row r="447" spans="2:12" ht="18" customHeight="1">
      <c r="B447" s="15"/>
      <c r="C447" s="7"/>
      <c r="D447" s="33"/>
      <c r="E447" s="44"/>
      <c r="F447" s="37"/>
      <c r="G447" s="45"/>
      <c r="H447" s="28">
        <f>IF(OR($E447="",$F447=""),"",$E447*$F447)</f>
        <v/>
      </c>
      <c r="I447" s="45"/>
      <c r="J447" s="7"/>
      <c r="K447" s="27">
        <f>IF($B447="","",IF($D447="Compra",-(N(H447)+N(G447)),IF($D447="Venta",N(H447)-N(G447),0)))</f>
        <v/>
      </c>
      <c r="L447" s="46">
        <f>IF($B447="","",$B447)</f>
        <v/>
      </c>
    </row>
    <row r="448" spans="2:12" ht="18" customHeight="1">
      <c r="B448" s="15"/>
      <c r="C448" s="7"/>
      <c r="D448" s="33"/>
      <c r="E448" s="44"/>
      <c r="F448" s="37"/>
      <c r="G448" s="45"/>
      <c r="H448" s="28">
        <f>IF(OR($E448="",$F448=""),"",$E448*$F448)</f>
        <v/>
      </c>
      <c r="I448" s="45"/>
      <c r="J448" s="7"/>
      <c r="K448" s="27">
        <f>IF($B448="","",IF($D448="Compra",-(N(H448)+N(G448)),IF($D448="Venta",N(H448)-N(G448),0)))</f>
        <v/>
      </c>
      <c r="L448" s="46">
        <f>IF($B448="","",$B448)</f>
        <v/>
      </c>
    </row>
    <row r="449" spans="2:12" ht="18" customHeight="1">
      <c r="B449" s="15"/>
      <c r="C449" s="7"/>
      <c r="D449" s="33"/>
      <c r="E449" s="44"/>
      <c r="F449" s="37"/>
      <c r="G449" s="45"/>
      <c r="H449" s="28">
        <f>IF(OR($E449="",$F449=""),"",$E449*$F449)</f>
        <v/>
      </c>
      <c r="I449" s="45"/>
      <c r="J449" s="7"/>
      <c r="K449" s="27">
        <f>IF($B449="","",IF($D449="Compra",-(N(H449)+N(G449)),IF($D449="Venta",N(H449)-N(G449),0)))</f>
        <v/>
      </c>
      <c r="L449" s="46">
        <f>IF($B449="","",$B449)</f>
        <v/>
      </c>
    </row>
    <row r="450" spans="2:12" ht="18" customHeight="1">
      <c r="B450" s="15"/>
      <c r="C450" s="7"/>
      <c r="D450" s="33"/>
      <c r="E450" s="44"/>
      <c r="F450" s="37"/>
      <c r="G450" s="45"/>
      <c r="H450" s="28">
        <f>IF(OR($E450="",$F450=""),"",$E450*$F450)</f>
        <v/>
      </c>
      <c r="I450" s="45"/>
      <c r="J450" s="7"/>
      <c r="K450" s="27">
        <f>IF($B450="","",IF($D450="Compra",-(N(H450)+N(G450)),IF($D450="Venta",N(H450)-N(G450),0)))</f>
        <v/>
      </c>
      <c r="L450" s="46">
        <f>IF($B450="","",$B450)</f>
        <v/>
      </c>
    </row>
    <row r="451" spans="2:12" ht="18" customHeight="1">
      <c r="B451" s="15"/>
      <c r="C451" s="7"/>
      <c r="D451" s="33"/>
      <c r="E451" s="44"/>
      <c r="F451" s="37"/>
      <c r="G451" s="45"/>
      <c r="H451" s="28">
        <f>IF(OR($E451="",$F451=""),"",$E451*$F451)</f>
        <v/>
      </c>
      <c r="I451" s="45"/>
      <c r="J451" s="7"/>
      <c r="K451" s="27">
        <f>IF($B451="","",IF($D451="Compra",-(N(H451)+N(G451)),IF($D451="Venta",N(H451)-N(G451),0)))</f>
        <v/>
      </c>
      <c r="L451" s="46">
        <f>IF($B451="","",$B451)</f>
        <v/>
      </c>
    </row>
    <row r="452" spans="2:12" ht="18" customHeight="1">
      <c r="B452" s="15"/>
      <c r="C452" s="7"/>
      <c r="D452" s="33"/>
      <c r="E452" s="44"/>
      <c r="F452" s="37"/>
      <c r="G452" s="45"/>
      <c r="H452" s="28">
        <f>IF(OR($E452="",$F452=""),"",$E452*$F452)</f>
        <v/>
      </c>
      <c r="I452" s="45"/>
      <c r="J452" s="7"/>
      <c r="K452" s="27">
        <f>IF($B452="","",IF($D452="Compra",-(N(H452)+N(G452)),IF($D452="Venta",N(H452)-N(G452),0)))</f>
        <v/>
      </c>
      <c r="L452" s="46">
        <f>IF($B452="","",$B452)</f>
        <v/>
      </c>
    </row>
    <row r="453" spans="2:12" ht="18" customHeight="1">
      <c r="B453" s="15"/>
      <c r="C453" s="7"/>
      <c r="D453" s="33"/>
      <c r="E453" s="44"/>
      <c r="F453" s="37"/>
      <c r="G453" s="45"/>
      <c r="H453" s="28">
        <f>IF(OR($E453="",$F453=""),"",$E453*$F453)</f>
        <v/>
      </c>
      <c r="I453" s="45"/>
      <c r="J453" s="7"/>
      <c r="K453" s="27">
        <f>IF($B453="","",IF($D453="Compra",-(N(H453)+N(G453)),IF($D453="Venta",N(H453)-N(G453),0)))</f>
        <v/>
      </c>
      <c r="L453" s="46">
        <f>IF($B453="","",$B453)</f>
        <v/>
      </c>
    </row>
    <row r="454" spans="2:12" ht="18" customHeight="1">
      <c r="B454" s="15"/>
      <c r="C454" s="7"/>
      <c r="D454" s="33"/>
      <c r="E454" s="44"/>
      <c r="F454" s="37"/>
      <c r="G454" s="45"/>
      <c r="H454" s="28">
        <f>IF(OR($E454="",$F454=""),"",$E454*$F454)</f>
        <v/>
      </c>
      <c r="I454" s="45"/>
      <c r="J454" s="7"/>
      <c r="K454" s="27">
        <f>IF($B454="","",IF($D454="Compra",-(N(H454)+N(G454)),IF($D454="Venta",N(H454)-N(G454),0)))</f>
        <v/>
      </c>
      <c r="L454" s="46">
        <f>IF($B454="","",$B454)</f>
        <v/>
      </c>
    </row>
    <row r="455" spans="2:12" ht="18" customHeight="1">
      <c r="B455" s="15"/>
      <c r="C455" s="7"/>
      <c r="D455" s="33"/>
      <c r="E455" s="44"/>
      <c r="F455" s="37"/>
      <c r="G455" s="45"/>
      <c r="H455" s="28">
        <f>IF(OR($E455="",$F455=""),"",$E455*$F455)</f>
        <v/>
      </c>
      <c r="I455" s="45"/>
      <c r="J455" s="7"/>
      <c r="K455" s="27">
        <f>IF($B455="","",IF($D455="Compra",-(N(H455)+N(G455)),IF($D455="Venta",N(H455)-N(G455),0)))</f>
        <v/>
      </c>
      <c r="L455" s="46">
        <f>IF($B455="","",$B455)</f>
        <v/>
      </c>
    </row>
    <row r="456" spans="2:12" ht="18" customHeight="1">
      <c r="B456" s="15"/>
      <c r="C456" s="7"/>
      <c r="D456" s="33"/>
      <c r="E456" s="44"/>
      <c r="F456" s="37"/>
      <c r="G456" s="45"/>
      <c r="H456" s="28">
        <f>IF(OR($E456="",$F456=""),"",$E456*$F456)</f>
        <v/>
      </c>
      <c r="I456" s="45"/>
      <c r="J456" s="7"/>
      <c r="K456" s="27">
        <f>IF($B456="","",IF($D456="Compra",-(N(H456)+N(G456)),IF($D456="Venta",N(H456)-N(G456),0)))</f>
        <v/>
      </c>
      <c r="L456" s="46">
        <f>IF($B456="","",$B456)</f>
        <v/>
      </c>
    </row>
    <row r="457" spans="2:12" ht="18" customHeight="1">
      <c r="B457" s="15"/>
      <c r="C457" s="7"/>
      <c r="D457" s="33"/>
      <c r="E457" s="44"/>
      <c r="F457" s="37"/>
      <c r="G457" s="45"/>
      <c r="H457" s="28">
        <f>IF(OR($E457="",$F457=""),"",$E457*$F457)</f>
        <v/>
      </c>
      <c r="I457" s="45"/>
      <c r="J457" s="7"/>
      <c r="K457" s="27">
        <f>IF($B457="","",IF($D457="Compra",-(N(H457)+N(G457)),IF($D457="Venta",N(H457)-N(G457),0)))</f>
        <v/>
      </c>
      <c r="L457" s="46">
        <f>IF($B457="","",$B457)</f>
        <v/>
      </c>
    </row>
    <row r="458" spans="2:12" ht="18" customHeight="1">
      <c r="B458" s="15"/>
      <c r="C458" s="7"/>
      <c r="D458" s="33"/>
      <c r="E458" s="44"/>
      <c r="F458" s="37"/>
      <c r="G458" s="45"/>
      <c r="H458" s="28">
        <f>IF(OR($E458="",$F458=""),"",$E458*$F458)</f>
        <v/>
      </c>
      <c r="I458" s="45"/>
      <c r="J458" s="7"/>
      <c r="K458" s="27">
        <f>IF($B458="","",IF($D458="Compra",-(N(H458)+N(G458)),IF($D458="Venta",N(H458)-N(G458),0)))</f>
        <v/>
      </c>
      <c r="L458" s="46">
        <f>IF($B458="","",$B458)</f>
        <v/>
      </c>
    </row>
    <row r="459" spans="2:12" ht="18" customHeight="1">
      <c r="B459" s="15"/>
      <c r="C459" s="7"/>
      <c r="D459" s="33"/>
      <c r="E459" s="44"/>
      <c r="F459" s="37"/>
      <c r="G459" s="45"/>
      <c r="H459" s="28">
        <f>IF(OR($E459="",$F459=""),"",$E459*$F459)</f>
        <v/>
      </c>
      <c r="I459" s="45"/>
      <c r="J459" s="7"/>
      <c r="K459" s="27">
        <f>IF($B459="","",IF($D459="Compra",-(N(H459)+N(G459)),IF($D459="Venta",N(H459)-N(G459),0)))</f>
        <v/>
      </c>
      <c r="L459" s="46">
        <f>IF($B459="","",$B459)</f>
        <v/>
      </c>
    </row>
    <row r="460" spans="2:12" ht="18" customHeight="1">
      <c r="B460" s="15"/>
      <c r="C460" s="7"/>
      <c r="D460" s="33"/>
      <c r="E460" s="44"/>
      <c r="F460" s="37"/>
      <c r="G460" s="45"/>
      <c r="H460" s="28">
        <f>IF(OR($E460="",$F460=""),"",$E460*$F460)</f>
        <v/>
      </c>
      <c r="I460" s="45"/>
      <c r="J460" s="7"/>
      <c r="K460" s="27">
        <f>IF($B460="","",IF($D460="Compra",-(N(H460)+N(G460)),IF($D460="Venta",N(H460)-N(G460),0)))</f>
        <v/>
      </c>
      <c r="L460" s="46">
        <f>IF($B460="","",$B460)</f>
        <v/>
      </c>
    </row>
    <row r="461" spans="2:12" ht="18" customHeight="1">
      <c r="B461" s="15"/>
      <c r="C461" s="7"/>
      <c r="D461" s="33"/>
      <c r="E461" s="44"/>
      <c r="F461" s="37"/>
      <c r="G461" s="45"/>
      <c r="H461" s="28">
        <f>IF(OR($E461="",$F461=""),"",$E461*$F461)</f>
        <v/>
      </c>
      <c r="I461" s="45"/>
      <c r="J461" s="7"/>
      <c r="K461" s="27">
        <f>IF($B461="","",IF($D461="Compra",-(N(H461)+N(G461)),IF($D461="Venta",N(H461)-N(G461),0)))</f>
        <v/>
      </c>
      <c r="L461" s="46">
        <f>IF($B461="","",$B461)</f>
        <v/>
      </c>
    </row>
    <row r="462" spans="2:12" ht="18" customHeight="1">
      <c r="B462" s="15"/>
      <c r="C462" s="7"/>
      <c r="D462" s="33"/>
      <c r="E462" s="44"/>
      <c r="F462" s="37"/>
      <c r="G462" s="45"/>
      <c r="H462" s="28">
        <f>IF(OR($E462="",$F462=""),"",$E462*$F462)</f>
        <v/>
      </c>
      <c r="I462" s="45"/>
      <c r="J462" s="7"/>
      <c r="K462" s="27">
        <f>IF($B462="","",IF($D462="Compra",-(N(H462)+N(G462)),IF($D462="Venta",N(H462)-N(G462),0)))</f>
        <v/>
      </c>
      <c r="L462" s="46">
        <f>IF($B462="","",$B462)</f>
        <v/>
      </c>
    </row>
    <row r="463" spans="2:12" ht="18" customHeight="1">
      <c r="B463" s="15"/>
      <c r="C463" s="7"/>
      <c r="D463" s="33"/>
      <c r="E463" s="44"/>
      <c r="F463" s="37"/>
      <c r="G463" s="45"/>
      <c r="H463" s="28">
        <f>IF(OR($E463="",$F463=""),"",$E463*$F463)</f>
        <v/>
      </c>
      <c r="I463" s="45"/>
      <c r="J463" s="7"/>
      <c r="K463" s="27">
        <f>IF($B463="","",IF($D463="Compra",-(N(H463)+N(G463)),IF($D463="Venta",N(H463)-N(G463),0)))</f>
        <v/>
      </c>
      <c r="L463" s="46">
        <f>IF($B463="","",$B463)</f>
        <v/>
      </c>
    </row>
    <row r="464" spans="2:12" ht="18" customHeight="1">
      <c r="B464" s="15"/>
      <c r="C464" s="7"/>
      <c r="D464" s="33"/>
      <c r="E464" s="44"/>
      <c r="F464" s="37"/>
      <c r="G464" s="45"/>
      <c r="H464" s="28">
        <f>IF(OR($E464="",$F464=""),"",$E464*$F464)</f>
        <v/>
      </c>
      <c r="I464" s="45"/>
      <c r="J464" s="7"/>
      <c r="K464" s="27">
        <f>IF($B464="","",IF($D464="Compra",-(N(H464)+N(G464)),IF($D464="Venta",N(H464)-N(G464),0)))</f>
        <v/>
      </c>
      <c r="L464" s="46">
        <f>IF($B464="","",$B464)</f>
        <v/>
      </c>
    </row>
    <row r="465" spans="2:12" ht="18" customHeight="1">
      <c r="B465" s="15"/>
      <c r="C465" s="7"/>
      <c r="D465" s="33"/>
      <c r="E465" s="44"/>
      <c r="F465" s="37"/>
      <c r="G465" s="45"/>
      <c r="H465" s="28">
        <f>IF(OR($E465="",$F465=""),"",$E465*$F465)</f>
        <v/>
      </c>
      <c r="I465" s="45"/>
      <c r="J465" s="7"/>
      <c r="K465" s="27">
        <f>IF($B465="","",IF($D465="Compra",-(N(H465)+N(G465)),IF($D465="Venta",N(H465)-N(G465),0)))</f>
        <v/>
      </c>
      <c r="L465" s="46">
        <f>IF($B465="","",$B465)</f>
        <v/>
      </c>
    </row>
    <row r="466" spans="2:12" ht="18" customHeight="1">
      <c r="B466" s="15"/>
      <c r="C466" s="7"/>
      <c r="D466" s="33"/>
      <c r="E466" s="44"/>
      <c r="F466" s="37"/>
      <c r="G466" s="45"/>
      <c r="H466" s="28">
        <f>IF(OR($E466="",$F466=""),"",$E466*$F466)</f>
        <v/>
      </c>
      <c r="I466" s="45"/>
      <c r="J466" s="7"/>
      <c r="K466" s="27">
        <f>IF($B466="","",IF($D466="Compra",-(N(H466)+N(G466)),IF($D466="Venta",N(H466)-N(G466),0)))</f>
        <v/>
      </c>
      <c r="L466" s="46">
        <f>IF($B466="","",$B466)</f>
        <v/>
      </c>
    </row>
    <row r="467" spans="2:12" ht="18" customHeight="1">
      <c r="B467" s="15"/>
      <c r="C467" s="7"/>
      <c r="D467" s="33"/>
      <c r="E467" s="44"/>
      <c r="F467" s="37"/>
      <c r="G467" s="45"/>
      <c r="H467" s="28">
        <f>IF(OR($E467="",$F467=""),"",$E467*$F467)</f>
        <v/>
      </c>
      <c r="I467" s="45"/>
      <c r="J467" s="7"/>
      <c r="K467" s="27">
        <f>IF($B467="","",IF($D467="Compra",-(N(H467)+N(G467)),IF($D467="Venta",N(H467)-N(G467),0)))</f>
        <v/>
      </c>
      <c r="L467" s="46">
        <f>IF($B467="","",$B467)</f>
        <v/>
      </c>
    </row>
    <row r="468" spans="2:12" ht="18" customHeight="1">
      <c r="B468" s="15"/>
      <c r="C468" s="7"/>
      <c r="D468" s="33"/>
      <c r="E468" s="44"/>
      <c r="F468" s="37"/>
      <c r="G468" s="45"/>
      <c r="H468" s="28">
        <f>IF(OR($E468="",$F468=""),"",$E468*$F468)</f>
        <v/>
      </c>
      <c r="I468" s="45"/>
      <c r="J468" s="7"/>
      <c r="K468" s="27">
        <f>IF($B468="","",IF($D468="Compra",-(N(H468)+N(G468)),IF($D468="Venta",N(H468)-N(G468),0)))</f>
        <v/>
      </c>
      <c r="L468" s="46">
        <f>IF($B468="","",$B468)</f>
        <v/>
      </c>
    </row>
    <row r="469" spans="2:12" ht="18" customHeight="1">
      <c r="B469" s="15"/>
      <c r="C469" s="7"/>
      <c r="D469" s="33"/>
      <c r="E469" s="44"/>
      <c r="F469" s="37"/>
      <c r="G469" s="45"/>
      <c r="H469" s="28">
        <f>IF(OR($E469="",$F469=""),"",$E469*$F469)</f>
        <v/>
      </c>
      <c r="I469" s="45"/>
      <c r="J469" s="7"/>
      <c r="K469" s="27">
        <f>IF($B469="","",IF($D469="Compra",-(N(H469)+N(G469)),IF($D469="Venta",N(H469)-N(G469),0)))</f>
        <v/>
      </c>
      <c r="L469" s="46">
        <f>IF($B469="","",$B469)</f>
        <v/>
      </c>
    </row>
    <row r="470" spans="2:12" ht="18" customHeight="1">
      <c r="B470" s="15"/>
      <c r="C470" s="7"/>
      <c r="D470" s="33"/>
      <c r="E470" s="44"/>
      <c r="F470" s="37"/>
      <c r="G470" s="45"/>
      <c r="H470" s="28">
        <f>IF(OR($E470="",$F470=""),"",$E470*$F470)</f>
        <v/>
      </c>
      <c r="I470" s="45"/>
      <c r="J470" s="7"/>
      <c r="K470" s="27">
        <f>IF($B470="","",IF($D470="Compra",-(N(H470)+N(G470)),IF($D470="Venta",N(H470)-N(G470),0)))</f>
        <v/>
      </c>
      <c r="L470" s="46">
        <f>IF($B470="","",$B470)</f>
        <v/>
      </c>
    </row>
    <row r="471" spans="2:12" ht="18" customHeight="1">
      <c r="B471" s="15"/>
      <c r="C471" s="7"/>
      <c r="D471" s="33"/>
      <c r="E471" s="44"/>
      <c r="F471" s="37"/>
      <c r="G471" s="45"/>
      <c r="H471" s="28">
        <f>IF(OR($E471="",$F471=""),"",$E471*$F471)</f>
        <v/>
      </c>
      <c r="I471" s="45"/>
      <c r="J471" s="7"/>
      <c r="K471" s="27">
        <f>IF($B471="","",IF($D471="Compra",-(N(H471)+N(G471)),IF($D471="Venta",N(H471)-N(G471),0)))</f>
        <v/>
      </c>
      <c r="L471" s="46">
        <f>IF($B471="","",$B471)</f>
        <v/>
      </c>
    </row>
    <row r="472" spans="2:12" ht="18" customHeight="1">
      <c r="B472" s="15"/>
      <c r="C472" s="7"/>
      <c r="D472" s="33"/>
      <c r="E472" s="44"/>
      <c r="F472" s="37"/>
      <c r="G472" s="45"/>
      <c r="H472" s="28">
        <f>IF(OR($E472="",$F472=""),"",$E472*$F472)</f>
        <v/>
      </c>
      <c r="I472" s="45"/>
      <c r="J472" s="7"/>
      <c r="K472" s="27">
        <f>IF($B472="","",IF($D472="Compra",-(N(H472)+N(G472)),IF($D472="Venta",N(H472)-N(G472),0)))</f>
        <v/>
      </c>
      <c r="L472" s="46">
        <f>IF($B472="","",$B472)</f>
        <v/>
      </c>
    </row>
    <row r="473" spans="2:12" ht="18" customHeight="1">
      <c r="B473" s="15"/>
      <c r="C473" s="7"/>
      <c r="D473" s="33"/>
      <c r="E473" s="44"/>
      <c r="F473" s="37"/>
      <c r="G473" s="45"/>
      <c r="H473" s="28">
        <f>IF(OR($E473="",$F473=""),"",$E473*$F473)</f>
        <v/>
      </c>
      <c r="I473" s="45"/>
      <c r="J473" s="7"/>
      <c r="K473" s="27">
        <f>IF($B473="","",IF($D473="Compra",-(N(H473)+N(G473)),IF($D473="Venta",N(H473)-N(G473),0)))</f>
        <v/>
      </c>
      <c r="L473" s="46">
        <f>IF($B473="","",$B473)</f>
        <v/>
      </c>
    </row>
    <row r="474" spans="2:12" ht="18" customHeight="1">
      <c r="B474" s="15"/>
      <c r="C474" s="7"/>
      <c r="D474" s="33"/>
      <c r="E474" s="44"/>
      <c r="F474" s="37"/>
      <c r="G474" s="45"/>
      <c r="H474" s="28">
        <f>IF(OR($E474="",$F474=""),"",$E474*$F474)</f>
        <v/>
      </c>
      <c r="I474" s="45"/>
      <c r="J474" s="7"/>
      <c r="K474" s="27">
        <f>IF($B474="","",IF($D474="Compra",-(N(H474)+N(G474)),IF($D474="Venta",N(H474)-N(G474),0)))</f>
        <v/>
      </c>
      <c r="L474" s="46">
        <f>IF($B474="","",$B474)</f>
        <v/>
      </c>
    </row>
    <row r="475" spans="2:12" ht="18" customHeight="1">
      <c r="B475" s="15"/>
      <c r="C475" s="7"/>
      <c r="D475" s="33"/>
      <c r="E475" s="44"/>
      <c r="F475" s="37"/>
      <c r="G475" s="45"/>
      <c r="H475" s="28">
        <f>IF(OR($E475="",$F475=""),"",$E475*$F475)</f>
        <v/>
      </c>
      <c r="I475" s="45"/>
      <c r="J475" s="7"/>
      <c r="K475" s="27">
        <f>IF($B475="","",IF($D475="Compra",-(N(H475)+N(G475)),IF($D475="Venta",N(H475)-N(G475),0)))</f>
        <v/>
      </c>
      <c r="L475" s="46">
        <f>IF($B475="","",$B475)</f>
        <v/>
      </c>
    </row>
    <row r="476" spans="2:12" ht="18" customHeight="1">
      <c r="B476" s="15"/>
      <c r="C476" s="7"/>
      <c r="D476" s="33"/>
      <c r="E476" s="44"/>
      <c r="F476" s="37"/>
      <c r="G476" s="45"/>
      <c r="H476" s="28">
        <f>IF(OR($E476="",$F476=""),"",$E476*$F476)</f>
        <v/>
      </c>
      <c r="I476" s="45"/>
      <c r="J476" s="7"/>
      <c r="K476" s="27">
        <f>IF($B476="","",IF($D476="Compra",-(N(H476)+N(G476)),IF($D476="Venta",N(H476)-N(G476),0)))</f>
        <v/>
      </c>
      <c r="L476" s="46">
        <f>IF($B476="","",$B476)</f>
        <v/>
      </c>
    </row>
    <row r="477" spans="2:12" ht="18" customHeight="1">
      <c r="B477" s="15"/>
      <c r="C477" s="7"/>
      <c r="D477" s="33"/>
      <c r="E477" s="44"/>
      <c r="F477" s="37"/>
      <c r="G477" s="45"/>
      <c r="H477" s="28">
        <f>IF(OR($E477="",$F477=""),"",$E477*$F477)</f>
        <v/>
      </c>
      <c r="I477" s="45"/>
      <c r="J477" s="7"/>
      <c r="K477" s="27">
        <f>IF($B477="","",IF($D477="Compra",-(N(H477)+N(G477)),IF($D477="Venta",N(H477)-N(G477),0)))</f>
        <v/>
      </c>
      <c r="L477" s="46">
        <f>IF($B477="","",$B477)</f>
        <v/>
      </c>
    </row>
    <row r="478" spans="2:12" ht="18" customHeight="1">
      <c r="B478" s="15"/>
      <c r="C478" s="7"/>
      <c r="D478" s="33"/>
      <c r="E478" s="44"/>
      <c r="F478" s="37"/>
      <c r="G478" s="45"/>
      <c r="H478" s="28">
        <f>IF(OR($E478="",$F478=""),"",$E478*$F478)</f>
        <v/>
      </c>
      <c r="I478" s="45"/>
      <c r="J478" s="7"/>
      <c r="K478" s="27">
        <f>IF($B478="","",IF($D478="Compra",-(N(H478)+N(G478)),IF($D478="Venta",N(H478)-N(G478),0)))</f>
        <v/>
      </c>
      <c r="L478" s="46">
        <f>IF($B478="","",$B478)</f>
        <v/>
      </c>
    </row>
    <row r="479" spans="2:12" ht="18" customHeight="1">
      <c r="B479" s="15"/>
      <c r="C479" s="7"/>
      <c r="D479" s="33"/>
      <c r="E479" s="44"/>
      <c r="F479" s="37"/>
      <c r="G479" s="45"/>
      <c r="H479" s="28">
        <f>IF(OR($E479="",$F479=""),"",$E479*$F479)</f>
        <v/>
      </c>
      <c r="I479" s="45"/>
      <c r="J479" s="7"/>
      <c r="K479" s="27">
        <f>IF($B479="","",IF($D479="Compra",-(N(H479)+N(G479)),IF($D479="Venta",N(H479)-N(G479),0)))</f>
        <v/>
      </c>
      <c r="L479" s="46">
        <f>IF($B479="","",$B479)</f>
        <v/>
      </c>
    </row>
    <row r="480" spans="2:12" ht="18" customHeight="1">
      <c r="B480" s="15"/>
      <c r="C480" s="7"/>
      <c r="D480" s="33"/>
      <c r="E480" s="44"/>
      <c r="F480" s="37"/>
      <c r="G480" s="45"/>
      <c r="H480" s="28">
        <f>IF(OR($E480="",$F480=""),"",$E480*$F480)</f>
        <v/>
      </c>
      <c r="I480" s="45"/>
      <c r="J480" s="7"/>
      <c r="K480" s="27">
        <f>IF($B480="","",IF($D480="Compra",-(N(H480)+N(G480)),IF($D480="Venta",N(H480)-N(G480),0)))</f>
        <v/>
      </c>
      <c r="L480" s="46">
        <f>IF($B480="","",$B480)</f>
        <v/>
      </c>
    </row>
    <row r="481" spans="2:12" ht="18" customHeight="1">
      <c r="B481" s="15"/>
      <c r="C481" s="7"/>
      <c r="D481" s="33"/>
      <c r="E481" s="44"/>
      <c r="F481" s="37"/>
      <c r="G481" s="45"/>
      <c r="H481" s="28">
        <f>IF(OR($E481="",$F481=""),"",$E481*$F481)</f>
        <v/>
      </c>
      <c r="I481" s="45"/>
      <c r="J481" s="7"/>
      <c r="K481" s="27">
        <f>IF($B481="","",IF($D481="Compra",-(N(H481)+N(G481)),IF($D481="Venta",N(H481)-N(G481),0)))</f>
        <v/>
      </c>
      <c r="L481" s="46">
        <f>IF($B481="","",$B481)</f>
        <v/>
      </c>
    </row>
    <row r="482" spans="2:12" ht="18" customHeight="1">
      <c r="B482" s="15"/>
      <c r="C482" s="7"/>
      <c r="D482" s="33"/>
      <c r="E482" s="44"/>
      <c r="F482" s="37"/>
      <c r="G482" s="45"/>
      <c r="H482" s="28">
        <f>IF(OR($E482="",$F482=""),"",$E482*$F482)</f>
        <v/>
      </c>
      <c r="I482" s="45"/>
      <c r="J482" s="7"/>
      <c r="K482" s="27">
        <f>IF($B482="","",IF($D482="Compra",-(N(H482)+N(G482)),IF($D482="Venta",N(H482)-N(G482),0)))</f>
        <v/>
      </c>
      <c r="L482" s="46">
        <f>IF($B482="","",$B482)</f>
        <v/>
      </c>
    </row>
    <row r="483" spans="2:12" ht="18" customHeight="1">
      <c r="B483" s="15"/>
      <c r="C483" s="7"/>
      <c r="D483" s="33"/>
      <c r="E483" s="44"/>
      <c r="F483" s="37"/>
      <c r="G483" s="45"/>
      <c r="H483" s="28">
        <f>IF(OR($E483="",$F483=""),"",$E483*$F483)</f>
        <v/>
      </c>
      <c r="I483" s="45"/>
      <c r="J483" s="7"/>
      <c r="K483" s="27">
        <f>IF($B483="","",IF($D483="Compra",-(N(H483)+N(G483)),IF($D483="Venta",N(H483)-N(G483),0)))</f>
        <v/>
      </c>
      <c r="L483" s="46">
        <f>IF($B483="","",$B483)</f>
        <v/>
      </c>
    </row>
    <row r="484" spans="2:12" ht="18" customHeight="1">
      <c r="B484" s="15"/>
      <c r="C484" s="7"/>
      <c r="D484" s="33"/>
      <c r="E484" s="44"/>
      <c r="F484" s="37"/>
      <c r="G484" s="45"/>
      <c r="H484" s="28">
        <f>IF(OR($E484="",$F484=""),"",$E484*$F484)</f>
        <v/>
      </c>
      <c r="I484" s="45"/>
      <c r="J484" s="7"/>
      <c r="K484" s="27">
        <f>IF($B484="","",IF($D484="Compra",-(N(H484)+N(G484)),IF($D484="Venta",N(H484)-N(G484),0)))</f>
        <v/>
      </c>
      <c r="L484" s="46">
        <f>IF($B484="","",$B484)</f>
        <v/>
      </c>
    </row>
    <row r="485" spans="2:12" ht="18" customHeight="1">
      <c r="B485" s="15"/>
      <c r="C485" s="7"/>
      <c r="D485" s="33"/>
      <c r="E485" s="44"/>
      <c r="F485" s="37"/>
      <c r="G485" s="45"/>
      <c r="H485" s="28">
        <f>IF(OR($E485="",$F485=""),"",$E485*$F485)</f>
        <v/>
      </c>
      <c r="I485" s="45"/>
      <c r="J485" s="7"/>
      <c r="K485" s="27">
        <f>IF($B485="","",IF($D485="Compra",-(N(H485)+N(G485)),IF($D485="Venta",N(H485)-N(G485),0)))</f>
        <v/>
      </c>
      <c r="L485" s="46">
        <f>IF($B485="","",$B485)</f>
        <v/>
      </c>
    </row>
    <row r="486" spans="2:12" ht="18" customHeight="1">
      <c r="B486" s="15"/>
      <c r="C486" s="7"/>
      <c r="D486" s="33"/>
      <c r="E486" s="44"/>
      <c r="F486" s="37"/>
      <c r="G486" s="45"/>
      <c r="H486" s="28">
        <f>IF(OR($E486="",$F486=""),"",$E486*$F486)</f>
        <v/>
      </c>
      <c r="I486" s="45"/>
      <c r="J486" s="7"/>
      <c r="K486" s="27">
        <f>IF($B486="","",IF($D486="Compra",-(N(H486)+N(G486)),IF($D486="Venta",N(H486)-N(G486),0)))</f>
        <v/>
      </c>
      <c r="L486" s="46">
        <f>IF($B486="","",$B486)</f>
        <v/>
      </c>
    </row>
    <row r="487" spans="2:12" ht="18" customHeight="1">
      <c r="B487" s="15"/>
      <c r="C487" s="7"/>
      <c r="D487" s="33"/>
      <c r="E487" s="44"/>
      <c r="F487" s="37"/>
      <c r="G487" s="45"/>
      <c r="H487" s="28">
        <f>IF(OR($E487="",$F487=""),"",$E487*$F487)</f>
        <v/>
      </c>
      <c r="I487" s="45"/>
      <c r="J487" s="7"/>
      <c r="K487" s="27">
        <f>IF($B487="","",IF($D487="Compra",-(N(H487)+N(G487)),IF($D487="Venta",N(H487)-N(G487),0)))</f>
        <v/>
      </c>
      <c r="L487" s="46">
        <f>IF($B487="","",$B487)</f>
        <v/>
      </c>
    </row>
    <row r="488" spans="2:12" ht="18" customHeight="1">
      <c r="B488" s="15"/>
      <c r="C488" s="7"/>
      <c r="D488" s="33"/>
      <c r="E488" s="44"/>
      <c r="F488" s="37"/>
      <c r="G488" s="45"/>
      <c r="H488" s="28">
        <f>IF(OR($E488="",$F488=""),"",$E488*$F488)</f>
        <v/>
      </c>
      <c r="I488" s="45"/>
      <c r="J488" s="7"/>
      <c r="K488" s="27">
        <f>IF($B488="","",IF($D488="Compra",-(N(H488)+N(G488)),IF($D488="Venta",N(H488)-N(G488),0)))</f>
        <v/>
      </c>
      <c r="L488" s="46">
        <f>IF($B488="","",$B488)</f>
        <v/>
      </c>
    </row>
    <row r="489" spans="2:12" ht="18" customHeight="1">
      <c r="B489" s="15"/>
      <c r="C489" s="7"/>
      <c r="D489" s="33"/>
      <c r="E489" s="44"/>
      <c r="F489" s="37"/>
      <c r="G489" s="45"/>
      <c r="H489" s="28">
        <f>IF(OR($E489="",$F489=""),"",$E489*$F489)</f>
        <v/>
      </c>
      <c r="I489" s="45"/>
      <c r="J489" s="7"/>
      <c r="K489" s="27">
        <f>IF($B489="","",IF($D489="Compra",-(N(H489)+N(G489)),IF($D489="Venta",N(H489)-N(G489),0)))</f>
        <v/>
      </c>
      <c r="L489" s="46">
        <f>IF($B489="","",$B489)</f>
        <v/>
      </c>
    </row>
    <row r="490" spans="2:12" ht="18" customHeight="1">
      <c r="B490" s="15"/>
      <c r="C490" s="7"/>
      <c r="D490" s="33"/>
      <c r="E490" s="44"/>
      <c r="F490" s="37"/>
      <c r="G490" s="45"/>
      <c r="H490" s="28">
        <f>IF(OR($E490="",$F490=""),"",$E490*$F490)</f>
        <v/>
      </c>
      <c r="I490" s="45"/>
      <c r="J490" s="7"/>
      <c r="K490" s="27">
        <f>IF($B490="","",IF($D490="Compra",-(N(H490)+N(G490)),IF($D490="Venta",N(H490)-N(G490),0)))</f>
        <v/>
      </c>
      <c r="L490" s="46">
        <f>IF($B490="","",$B490)</f>
        <v/>
      </c>
    </row>
    <row r="491" spans="2:12" ht="18" customHeight="1">
      <c r="B491" s="15"/>
      <c r="C491" s="7"/>
      <c r="D491" s="33"/>
      <c r="E491" s="44"/>
      <c r="F491" s="37"/>
      <c r="G491" s="45"/>
      <c r="H491" s="28">
        <f>IF(OR($E491="",$F491=""),"",$E491*$F491)</f>
        <v/>
      </c>
      <c r="I491" s="45"/>
      <c r="J491" s="7"/>
      <c r="K491" s="27">
        <f>IF($B491="","",IF($D491="Compra",-(N(H491)+N(G491)),IF($D491="Venta",N(H491)-N(G491),0)))</f>
        <v/>
      </c>
      <c r="L491" s="46">
        <f>IF($B491="","",$B491)</f>
        <v/>
      </c>
    </row>
    <row r="492" spans="2:12" ht="18" customHeight="1">
      <c r="B492" s="15"/>
      <c r="C492" s="7"/>
      <c r="D492" s="33"/>
      <c r="E492" s="44"/>
      <c r="F492" s="37"/>
      <c r="G492" s="45"/>
      <c r="H492" s="28">
        <f>IF(OR($E492="",$F492=""),"",$E492*$F492)</f>
        <v/>
      </c>
      <c r="I492" s="45"/>
      <c r="J492" s="7"/>
      <c r="K492" s="27">
        <f>IF($B492="","",IF($D492="Compra",-(N(H492)+N(G492)),IF($D492="Venta",N(H492)-N(G492),0)))</f>
        <v/>
      </c>
      <c r="L492" s="46">
        <f>IF($B492="","",$B492)</f>
        <v/>
      </c>
    </row>
    <row r="493" spans="2:12" ht="18" customHeight="1">
      <c r="B493" s="15"/>
      <c r="C493" s="7"/>
      <c r="D493" s="33"/>
      <c r="E493" s="44"/>
      <c r="F493" s="37"/>
      <c r="G493" s="45"/>
      <c r="H493" s="28">
        <f>IF(OR($E493="",$F493=""),"",$E493*$F493)</f>
        <v/>
      </c>
      <c r="I493" s="45"/>
      <c r="J493" s="7"/>
      <c r="K493" s="27">
        <f>IF($B493="","",IF($D493="Compra",-(N(H493)+N(G493)),IF($D493="Venta",N(H493)-N(G493),0)))</f>
        <v/>
      </c>
      <c r="L493" s="46">
        <f>IF($B493="","",$B493)</f>
        <v/>
      </c>
    </row>
    <row r="494" spans="2:12" ht="18" customHeight="1">
      <c r="B494" s="15"/>
      <c r="C494" s="7"/>
      <c r="D494" s="33"/>
      <c r="E494" s="44"/>
      <c r="F494" s="37"/>
      <c r="G494" s="45"/>
      <c r="H494" s="28">
        <f>IF(OR($E494="",$F494=""),"",$E494*$F494)</f>
        <v/>
      </c>
      <c r="I494" s="45"/>
      <c r="J494" s="7"/>
      <c r="K494" s="27">
        <f>IF($B494="","",IF($D494="Compra",-(N(H494)+N(G494)),IF($D494="Venta",N(H494)-N(G494),0)))</f>
        <v/>
      </c>
      <c r="L494" s="46">
        <f>IF($B494="","",$B494)</f>
        <v/>
      </c>
    </row>
    <row r="495" spans="2:12" ht="18" customHeight="1">
      <c r="B495" s="15"/>
      <c r="C495" s="7"/>
      <c r="D495" s="33"/>
      <c r="E495" s="44"/>
      <c r="F495" s="37"/>
      <c r="G495" s="45"/>
      <c r="H495" s="28">
        <f>IF(OR($E495="",$F495=""),"",$E495*$F495)</f>
        <v/>
      </c>
      <c r="I495" s="45"/>
      <c r="J495" s="7"/>
      <c r="K495" s="27">
        <f>IF($B495="","",IF($D495="Compra",-(N(H495)+N(G495)),IF($D495="Venta",N(H495)-N(G495),0)))</f>
        <v/>
      </c>
      <c r="L495" s="46">
        <f>IF($B495="","",$B495)</f>
        <v/>
      </c>
    </row>
    <row r="496" spans="2:12" ht="18" customHeight="1">
      <c r="B496" s="15"/>
      <c r="C496" s="7"/>
      <c r="D496" s="33"/>
      <c r="E496" s="44"/>
      <c r="F496" s="37"/>
      <c r="G496" s="45"/>
      <c r="H496" s="28">
        <f>IF(OR($E496="",$F496=""),"",$E496*$F496)</f>
        <v/>
      </c>
      <c r="I496" s="45"/>
      <c r="J496" s="7"/>
      <c r="K496" s="27">
        <f>IF($B496="","",IF($D496="Compra",-(N(H496)+N(G496)),IF($D496="Venta",N(H496)-N(G496),0)))</f>
        <v/>
      </c>
      <c r="L496" s="46">
        <f>IF($B496="","",$B496)</f>
        <v/>
      </c>
    </row>
    <row r="497" spans="2:12" ht="18" customHeight="1">
      <c r="B497" s="15"/>
      <c r="C497" s="7"/>
      <c r="D497" s="33"/>
      <c r="E497" s="44"/>
      <c r="F497" s="37"/>
      <c r="G497" s="45"/>
      <c r="H497" s="28">
        <f>IF(OR($E497="",$F497=""),"",$E497*$F497)</f>
        <v/>
      </c>
      <c r="I497" s="45"/>
      <c r="J497" s="7"/>
      <c r="K497" s="27">
        <f>IF($B497="","",IF($D497="Compra",-(N(H497)+N(G497)),IF($D497="Venta",N(H497)-N(G497),0)))</f>
        <v/>
      </c>
      <c r="L497" s="46">
        <f>IF($B497="","",$B497)</f>
        <v/>
      </c>
    </row>
    <row r="498" spans="2:12" ht="18" customHeight="1">
      <c r="B498" s="15"/>
      <c r="C498" s="7"/>
      <c r="D498" s="33"/>
      <c r="E498" s="44"/>
      <c r="F498" s="37"/>
      <c r="G498" s="45"/>
      <c r="H498" s="28">
        <f>IF(OR($E498="",$F498=""),"",$E498*$F498)</f>
        <v/>
      </c>
      <c r="I498" s="45"/>
      <c r="J498" s="7"/>
      <c r="K498" s="27">
        <f>IF($B498="","",IF($D498="Compra",-(N(H498)+N(G498)),IF($D498="Venta",N(H498)-N(G498),0)))</f>
        <v/>
      </c>
      <c r="L498" s="46">
        <f>IF($B498="","",$B498)</f>
        <v/>
      </c>
    </row>
    <row r="499" spans="2:12" ht="18" customHeight="1">
      <c r="B499" s="15"/>
      <c r="C499" s="7"/>
      <c r="D499" s="33"/>
      <c r="E499" s="44"/>
      <c r="F499" s="37"/>
      <c r="G499" s="45"/>
      <c r="H499" s="28">
        <f>IF(OR($E499="",$F499=""),"",$E499*$F499)</f>
        <v/>
      </c>
      <c r="I499" s="45"/>
      <c r="J499" s="7"/>
      <c r="K499" s="27">
        <f>IF($B499="","",IF($D499="Compra",-(N(H499)+N(G499)),IF($D499="Venta",N(H499)-N(G499),0)))</f>
        <v/>
      </c>
      <c r="L499" s="46">
        <f>IF($B499="","",$B499)</f>
        <v/>
      </c>
    </row>
    <row r="500" spans="2:12" ht="18" customHeight="1">
      <c r="B500" s="15"/>
      <c r="C500" s="7"/>
      <c r="D500" s="33"/>
      <c r="E500" s="44"/>
      <c r="F500" s="37"/>
      <c r="G500" s="45"/>
      <c r="H500" s="28">
        <f>IF(OR($E500="",$F500=""),"",$E500*$F500)</f>
        <v/>
      </c>
      <c r="I500" s="45"/>
      <c r="J500" s="7"/>
      <c r="K500" s="27">
        <f>IF($B500="","",IF($D500="Compra",-(N(H500)+N(G500)),IF($D500="Venta",N(H500)-N(G500),0)))</f>
        <v/>
      </c>
      <c r="L500" s="46">
        <f>IF($B500="","",$B500)</f>
        <v/>
      </c>
    </row>
    <row r="501" spans="2:12" ht="18" customHeight="1">
      <c r="B501" s="15"/>
      <c r="C501" s="7"/>
      <c r="D501" s="33"/>
      <c r="E501" s="44"/>
      <c r="F501" s="37"/>
      <c r="G501" s="45"/>
      <c r="H501" s="28">
        <f>IF(OR($E501="",$F501=""),"",$E501*$F501)</f>
        <v/>
      </c>
      <c r="I501" s="45"/>
      <c r="J501" s="7"/>
      <c r="K501" s="27">
        <f>IF($B501="","",IF($D501="Compra",-(N(H501)+N(G501)),IF($D501="Venta",N(H501)-N(G501),0)))</f>
        <v/>
      </c>
      <c r="L501" s="46">
        <f>IF($B501="","",$B501)</f>
        <v/>
      </c>
    </row>
    <row r="502" spans="2:12" ht="18" customHeight="1">
      <c r="B502" s="15"/>
      <c r="C502" s="7"/>
      <c r="D502" s="33"/>
      <c r="E502" s="44"/>
      <c r="F502" s="37"/>
      <c r="G502" s="45"/>
      <c r="H502" s="28">
        <f>IF(OR($E502="",$F502=""),"",$E502*$F502)</f>
        <v/>
      </c>
      <c r="I502" s="45"/>
      <c r="J502" s="7"/>
      <c r="K502" s="27">
        <f>IF($B502="","",IF($D502="Compra",-(N(H502)+N(G502)),IF($D502="Venta",N(H502)-N(G502),0)))</f>
        <v/>
      </c>
      <c r="L502" s="46">
        <f>IF($B502="","",$B502)</f>
        <v/>
      </c>
    </row>
    <row r="503" spans="2:12" ht="18" customHeight="1">
      <c r="B503" s="15"/>
      <c r="C503" s="7"/>
      <c r="D503" s="33"/>
      <c r="E503" s="44"/>
      <c r="F503" s="37"/>
      <c r="G503" s="45"/>
      <c r="H503" s="28">
        <f>IF(OR($E503="",$F503=""),"",$E503*$F503)</f>
        <v/>
      </c>
      <c r="I503" s="45"/>
      <c r="J503" s="7"/>
      <c r="K503" s="27">
        <f>IF($B503="","",IF($D503="Compra",-(N(H503)+N(G503)),IF($D503="Venta",N(H503)-N(G503),0)))</f>
        <v/>
      </c>
      <c r="L503" s="46">
        <f>IF($B503="","",$B503)</f>
        <v/>
      </c>
    </row>
    <row r="504" spans="2:12" ht="18" customHeight="1">
      <c r="B504" s="15"/>
      <c r="C504" s="7"/>
      <c r="D504" s="33"/>
      <c r="E504" s="44"/>
      <c r="F504" s="37"/>
      <c r="G504" s="45"/>
      <c r="H504" s="28">
        <f>IF(OR($E504="",$F504=""),"",$E504*$F504)</f>
        <v/>
      </c>
      <c r="I504" s="45"/>
      <c r="J504" s="7"/>
      <c r="K504" s="27">
        <f>IF($B504="","",IF($D504="Compra",-(N(H504)+N(G504)),IF($D504="Venta",N(H504)-N(G504),0)))</f>
        <v/>
      </c>
      <c r="L504" s="46">
        <f>IF($B504="","",$B504)</f>
        <v/>
      </c>
    </row>
    <row r="505" spans="2:12" ht="18" customHeight="1">
      <c r="B505" s="15"/>
      <c r="C505" s="7"/>
      <c r="D505" s="33"/>
      <c r="E505" s="44"/>
      <c r="F505" s="37"/>
      <c r="G505" s="45"/>
      <c r="H505" s="28">
        <f>IF(OR($E505="",$F505=""),"",$E505*$F505)</f>
        <v/>
      </c>
      <c r="I505" s="45"/>
      <c r="J505" s="7"/>
      <c r="K505" s="27">
        <f>IF($B505="","",IF($D505="Compra",-(N(H505)+N(G505)),IF($D505="Venta",N(H505)-N(G505),0)))</f>
        <v/>
      </c>
      <c r="L505" s="46">
        <f>IF($B505="","",$B505)</f>
        <v/>
      </c>
    </row>
  </sheetData>
  <autoFilter ref="B5:J505"/>
  <conditionalFormatting sqref="D6:D505">
    <cfRule type="beginsWith" dxfId="0" priority="1" operator="beginsWith" text="Venta">
      <formula>LEFT(D6,5)="Venta"</formula>
    </cfRule>
    <cfRule type="beginsWith" dxfId="1" priority="2" operator="beginsWith" text="Traspaso">
      <formula>LEFT(D6,8)="Traspaso"</formula>
    </cfRule>
  </conditionalFormatting>
  <dataValidations count="7">
    <dataValidation type="date" operator="greaterThanOrEqual" allowBlank="1" showInputMessage="1" showErrorMessage="1" errorTitle="Fecha no válida" error="Escribe una fecha, por ejemplo 05/09/2026." sqref="B6:B505">
      <formula1>36526</formula1>
    </dataValidation>
    <dataValidation type="list" allowBlank="1" showInputMessage="1" showErrorMessage="1" errorTitle="Fondo no encontrado" error="Elige un fondo de la lista o añádelo antes en la hoja Fondos." sqref="C6:C505">
      <formula1>Fondos!$B$5:$B$12</formula1>
    </dataValidation>
    <dataValidation type="list" allowBlank="1" showInputMessage="1" showErrorMessage="1" sqref="D6:D505">
      <formula1>Listas!$D$2:$D$5</formula1>
    </dataValidation>
    <dataValidation type="decimal" operator="greaterThanOrEqual" allowBlank="1" showInputMessage="1" showErrorMessage="1" error="Escribe un número positivo." sqref="E6:E505">
      <formula1>0</formula1>
    </dataValidation>
    <dataValidation type="decimal" operator="greaterThanOrEqual" allowBlank="1" showInputMessage="1" showErrorMessage="1" error="Escribe un número positivo." sqref="F6:F505">
      <formula1>0</formula1>
    </dataValidation>
    <dataValidation type="decimal" operator="greaterThanOrEqual" allowBlank="1" showInputMessage="1" showErrorMessage="1" error="Escribe un número positivo." sqref="G6:G505">
      <formula1>0</formula1>
    </dataValidation>
    <dataValidation type="decimal" operator="greaterThanOrEqual" allowBlank="1" showInputMessage="1" showErrorMessage="1" error="Escribe un número positivo." sqref="I6:I505">
      <formula1>0</formula1>
    </dataValidation>
  </dataValidations>
  <pageMargins left="0.7" right="0.7" top="0.75" bottom="0.75" header="0.3" footer="0.3"/>
  <pageSetup orientation="landscape"/>
</worksheet>
</file>

<file path=xl/worksheets/sheet5.xml><?xml version="1.0" encoding="utf-8"?>
<worksheet xmlns="http://schemas.openxmlformats.org/spreadsheetml/2006/main" xmlns:r="http://schemas.openxmlformats.org/officeDocument/2006/relationships">
  <sheetPr>
    <tabColor rgb="FF6B7A72"/>
    <pageSetUpPr fitToPage="1"/>
  </sheetPr>
  <dimension ref="A1:I66"/>
  <sheetViews>
    <sheetView showGridLines="0" workbookViewId="0">
      <pane ySplit="4" topLeftCell="A5" activePane="bottomLeft" state="frozen"/>
      <selection pane="bottomLeft"/>
    </sheetView>
  </sheetViews>
  <sheetFormatPr defaultRowHeight="18" customHeight="1"/>
  <cols>
    <col min="1" max="1" width="2.7109375" style="1" customWidth="1"/>
    <col min="2" max="2" width="14.7109375" customWidth="1"/>
    <col min="3" max="6" width="20.7109375" customWidth="1"/>
    <col min="8" max="9" width="14.7109375" hidden="1" customWidth="1"/>
  </cols>
  <sheetData>
    <row r="1" spans="2:9" ht="32" customHeight="1">
      <c r="B1" s="2" t="s">
        <v>63</v>
      </c>
    </row>
    <row r="2" spans="2:9" ht="18" customHeight="1">
      <c r="B2" s="3" t="s">
        <v>64</v>
      </c>
    </row>
    <row r="4" spans="2:9" ht="42" customHeight="1">
      <c r="B4" s="26" t="s">
        <v>20</v>
      </c>
      <c r="C4" s="26" t="s">
        <v>65</v>
      </c>
      <c r="D4" s="26" t="s">
        <v>66</v>
      </c>
      <c r="E4" s="26" t="s">
        <v>67</v>
      </c>
      <c r="F4" s="26" t="s">
        <v>68</v>
      </c>
    </row>
    <row r="5" spans="2:9" ht="18" customHeight="1">
      <c r="B5" s="15">
        <v>45685</v>
      </c>
      <c r="C5" s="45">
        <v>801.1900000000001</v>
      </c>
      <c r="D5" s="28">
        <f>IF(OR($B5="",$C5=""),"",-SUMIFS(Operaciones!$K$6:$K$505,Operaciones!$L$6:$L$505,"&lt;="&amp;$B5))</f>
        <v>799.9995649900001</v>
      </c>
      <c r="E5" s="38">
        <f>IF(OR($B5="",$C5="",$D5=""),"",C5-D5)</f>
        <v>1.1904350099999874</v>
      </c>
      <c r="F5" s="29">
        <f>IF(OR($B5="",$D5="",N($D5)=0),"",E5/D5)</f>
        <v>0.0014880445716428205</v>
      </c>
      <c r="H5" s="46">
        <f>IF(OR($B5="",$C5=""),NA(),$B5)</f>
        <v>45685.0</v>
      </c>
      <c r="I5" s="27">
        <f>IF(OR($B5="",$C5=""),NA(),$C5)</f>
        <v>801.19</v>
      </c>
    </row>
    <row r="6" spans="2:9" ht="18" customHeight="1">
      <c r="B6" s="15">
        <v>45716</v>
      </c>
      <c r="C6" s="45">
        <v>1003.63</v>
      </c>
      <c r="D6" s="28">
        <f>IF(OR($B6="",$C6=""),"",-SUMIFS(Operaciones!$K$6:$K$505,Operaciones!$L$6:$L$505,"&lt;="&amp;$B6))</f>
        <v>999.9986972800001</v>
      </c>
      <c r="E6" s="38">
        <f>IF(OR($B6="",$C6="",$D6=""),"",C6-D6)</f>
        <v>3.631302719999894</v>
      </c>
      <c r="F6" s="29">
        <f>IF(OR($B6="",$D6="",N($D6)=0),"",E6/D6)</f>
        <v>0.003631307450576736</v>
      </c>
      <c r="H6" s="46">
        <f>IF(OR($B6="",$C6=""),NA(),$B6)</f>
        <v>45716.0</v>
      </c>
      <c r="I6" s="27">
        <f>IF(OR($B6="",$C6=""),NA(),$C6)</f>
        <v>1003.63</v>
      </c>
    </row>
    <row r="7" spans="2:9" ht="18" customHeight="1">
      <c r="B7" s="15">
        <v>45744</v>
      </c>
      <c r="C7" s="45">
        <v>1201.05</v>
      </c>
      <c r="D7" s="28">
        <f>IF(OR($B7="",$C7=""),"",-SUMIFS(Operaciones!$K$6:$K$505,Operaciones!$L$6:$L$505,"&lt;="&amp;$B7))</f>
        <v>1199.99930207</v>
      </c>
      <c r="E7" s="38">
        <f>IF(OR($B7="",$C7="",$D7=""),"",C7-D7)</f>
        <v>1.050697929999842</v>
      </c>
      <c r="F7" s="29">
        <f>IF(OR($B7="",$D7="",N($D7)=0),"",E7/D7)</f>
        <v>0.0008755821175790577</v>
      </c>
      <c r="H7" s="46">
        <f>IF(OR($B7="",$C7=""),NA(),$B7)</f>
        <v>45744.0</v>
      </c>
      <c r="I7" s="27">
        <f>IF(OR($B7="",$C7=""),NA(),$C7)</f>
        <v>1201.05</v>
      </c>
    </row>
    <row r="8" spans="2:9" ht="18" customHeight="1">
      <c r="B8" s="15">
        <v>45775</v>
      </c>
      <c r="C8" s="45">
        <v>1406.58</v>
      </c>
      <c r="D8" s="28">
        <f>IF(OR($B8="",$C8=""),"",-SUMIFS(Operaciones!$K$6:$K$505,Operaciones!$L$6:$L$505,"&lt;="&amp;$B8))</f>
        <v>1399.9997852000001</v>
      </c>
      <c r="E8" s="38">
        <f>IF(OR($B8="",$C8="",$D8=""),"",C8-D8)</f>
        <v>6.580214799999794</v>
      </c>
      <c r="F8" s="29">
        <f>IF(OR($B8="",$D8="",N($D8)=0),"",E8/D8)</f>
        <v>0.004700154149709218</v>
      </c>
      <c r="H8" s="46">
        <f>IF(OR($B8="",$C8=""),NA(),$B8)</f>
        <v>45775.0</v>
      </c>
      <c r="I8" s="27">
        <f>IF(OR($B8="",$C8=""),NA(),$C8)</f>
        <v>1406.58</v>
      </c>
    </row>
    <row r="9" spans="2:9" ht="18" customHeight="1">
      <c r="B9" s="15">
        <v>45805</v>
      </c>
      <c r="C9" s="45">
        <v>1620.95</v>
      </c>
      <c r="D9" s="28">
        <f>IF(OR($B9="",$C9=""),"",-SUMIFS(Operaciones!$K$6:$K$505,Operaciones!$L$6:$L$505,"&lt;="&amp;$B9))</f>
        <v>1599.9996247400002</v>
      </c>
      <c r="E9" s="38">
        <f>IF(OR($B9="",$C9="",$D9=""),"",C9-D9)</f>
        <v>20.950375259999873</v>
      </c>
      <c r="F9" s="29">
        <f>IF(OR($B9="",$D9="",N($D9)=0),"",E9/D9)</f>
        <v>0.013093987608531038</v>
      </c>
      <c r="H9" s="46">
        <f>IF(OR($B9="",$C9=""),NA(),$B9)</f>
        <v>45805.0</v>
      </c>
      <c r="I9" s="27">
        <f>IF(OR($B9="",$C9=""),NA(),$C9)</f>
        <v>1620.95</v>
      </c>
    </row>
    <row r="10" spans="2:9" ht="18" customHeight="1">
      <c r="B10" s="15">
        <v>45836</v>
      </c>
      <c r="C10" s="45">
        <v>1838.93</v>
      </c>
      <c r="D10" s="28">
        <f>IF(OR($B10="",$C10=""),"",-SUMIFS(Operaciones!$K$6:$K$505,Operaciones!$L$6:$L$505,"&lt;="&amp;$B10))</f>
        <v>1800.0002525900002</v>
      </c>
      <c r="E10" s="38">
        <f>IF(OR($B10="",$C10="",$D10=""),"",C10-D10)</f>
        <v>38.92974740999989</v>
      </c>
      <c r="F10" s="29">
        <f>IF(OR($B10="",$D10="",N($D10)=0),"",E10/D10)</f>
        <v>0.02162763441504206</v>
      </c>
      <c r="H10" s="46">
        <f>IF(OR($B10="",$C10=""),NA(),$B10)</f>
        <v>45836.0</v>
      </c>
      <c r="I10" s="27">
        <f>IF(OR($B10="",$C10=""),NA(),$C10)</f>
        <v>1838.93</v>
      </c>
    </row>
    <row r="11" spans="2:9" ht="18" customHeight="1">
      <c r="B11" s="15">
        <v>45866</v>
      </c>
      <c r="C11" s="45">
        <v>2029.24</v>
      </c>
      <c r="D11" s="28">
        <f>IF(OR($B11="",$C11=""),"",-SUMIFS(Operaciones!$K$6:$K$505,Operaciones!$L$6:$L$505,"&lt;="&amp;$B11))</f>
        <v>2000.00026232</v>
      </c>
      <c r="E11" s="38">
        <f>IF(OR($B11="",$C11="",$D11=""),"",C11-D11)</f>
        <v>29.239737679999962</v>
      </c>
      <c r="F11" s="29">
        <f>IF(OR($B11="",$D11="",N($D11)=0),"",E11/D11)</f>
        <v>0.014619866922458235</v>
      </c>
      <c r="H11" s="46">
        <f>IF(OR($B11="",$C11=""),NA(),$B11)</f>
        <v>45866.0</v>
      </c>
      <c r="I11" s="27">
        <f>IF(OR($B11="",$C11=""),NA(),$C11)</f>
        <v>2029.24</v>
      </c>
    </row>
    <row r="12" spans="2:9" ht="18" customHeight="1">
      <c r="B12" s="15">
        <v>45897</v>
      </c>
      <c r="C12" s="45">
        <v>2228.35</v>
      </c>
      <c r="D12" s="28">
        <f>IF(OR($B12="",$C12=""),"",-SUMIFS(Operaciones!$K$6:$K$505,Operaciones!$L$6:$L$505,"&lt;="&amp;$B12))</f>
        <v>2200.0008530200002</v>
      </c>
      <c r="E12" s="38">
        <f>IF(OR($B12="",$C12="",$D12=""),"",C12-D12)</f>
        <v>28.34914697999966</v>
      </c>
      <c r="F12" s="29">
        <f>IF(OR($B12="",$D12="",N($D12)=0),"",E12/D12)</f>
        <v>0.012885970903640343</v>
      </c>
      <c r="H12" s="46">
        <f>IF(OR($B12="",$C12=""),NA(),$B12)</f>
        <v>45897.0</v>
      </c>
      <c r="I12" s="27">
        <f>IF(OR($B12="",$C12=""),NA(),$C12)</f>
        <v>2228.35</v>
      </c>
    </row>
    <row r="13" spans="2:9" ht="18" customHeight="1">
      <c r="B13" s="15">
        <v>45928</v>
      </c>
      <c r="C13" s="45">
        <v>2431.94</v>
      </c>
      <c r="D13" s="28">
        <f>IF(OR($B13="",$C13=""),"",-SUMIFS(Operaciones!$K$6:$K$505,Operaciones!$L$6:$L$505,"&lt;="&amp;$B13))</f>
        <v>2400.00014014</v>
      </c>
      <c r="E13" s="38">
        <f>IF(OR($B13="",$C13="",$D13=""),"",C13-D13)</f>
        <v>31.93985986000007</v>
      </c>
      <c r="F13" s="29">
        <f>IF(OR($B13="",$D13="",N($D13)=0),"",E13/D13)</f>
        <v>0.013308274164574387</v>
      </c>
      <c r="H13" s="46">
        <f>IF(OR($B13="",$C13=""),NA(),$B13)</f>
        <v>45928.0</v>
      </c>
      <c r="I13" s="27">
        <f>IF(OR($B13="",$C13=""),NA(),$C13)</f>
        <v>2431.94</v>
      </c>
    </row>
    <row r="14" spans="2:9" ht="18" customHeight="1">
      <c r="B14" s="15">
        <v>45958</v>
      </c>
      <c r="C14" s="45">
        <v>2652.92</v>
      </c>
      <c r="D14" s="28">
        <f>IF(OR($B14="",$C14=""),"",-SUMIFS(Operaciones!$K$6:$K$505,Operaciones!$L$6:$L$505,"&lt;="&amp;$B14))</f>
        <v>2600.00142872</v>
      </c>
      <c r="E14" s="38">
        <f>IF(OR($B14="",$C14="",$D14=""),"",C14-D14)</f>
        <v>52.918571279999924</v>
      </c>
      <c r="F14" s="29">
        <f>IF(OR($B14="",$D14="",N($D14)=0),"",E14/D14)</f>
        <v>0.02035328546186689</v>
      </c>
      <c r="H14" s="46">
        <f>IF(OR($B14="",$C14=""),NA(),$B14)</f>
        <v>45958.0</v>
      </c>
      <c r="I14" s="27">
        <f>IF(OR($B14="",$C14=""),NA(),$C14)</f>
        <v>2652.92</v>
      </c>
    </row>
    <row r="15" spans="2:9" ht="18" customHeight="1">
      <c r="B15" s="15">
        <v>45989</v>
      </c>
      <c r="C15" s="45">
        <v>2862.35</v>
      </c>
      <c r="D15" s="28">
        <f>IF(OR($B15="",$C15=""),"",-SUMIFS(Operaciones!$K$6:$K$505,Operaciones!$L$6:$L$505,"&lt;="&amp;$B15))</f>
        <v>2800.00193503</v>
      </c>
      <c r="E15" s="38">
        <f>IF(OR($B15="",$C15="",$D15=""),"",C15-D15)</f>
        <v>62.348064969999996</v>
      </c>
      <c r="F15" s="29">
        <f>IF(OR($B15="",$D15="",N($D15)=0),"",E15/D15)</f>
        <v>0.022267150672284082</v>
      </c>
      <c r="H15" s="46">
        <f>IF(OR($B15="",$C15=""),NA(),$B15)</f>
        <v>45989.0</v>
      </c>
      <c r="I15" s="27">
        <f>IF(OR($B15="",$C15=""),NA(),$C15)</f>
        <v>2862.35</v>
      </c>
    </row>
    <row r="16" spans="2:9" ht="18" customHeight="1">
      <c r="B16" s="15">
        <v>46019</v>
      </c>
      <c r="C16" s="45">
        <v>3063.67</v>
      </c>
      <c r="D16" s="28">
        <f>IF(OR($B16="",$C16=""),"",-SUMIFS(Operaciones!$K$6:$K$505,Operaciones!$L$6:$L$505,"&lt;="&amp;$B16))</f>
        <v>3000.0023199999996</v>
      </c>
      <c r="E16" s="38">
        <f>IF(OR($B16="",$C16="",$D16=""),"",C16-D16)</f>
        <v>63.66768000000047</v>
      </c>
      <c r="F16" s="29">
        <f>IF(OR($B16="",$D16="",N($D16)=0),"",E16/D16)</f>
        <v>0.021222543587899784</v>
      </c>
      <c r="H16" s="46">
        <f>IF(OR($B16="",$C16=""),NA(),$B16)</f>
        <v>46019.0</v>
      </c>
      <c r="I16" s="27">
        <f>IF(OR($B16="",$C16=""),NA(),$C16)</f>
        <v>3063.67</v>
      </c>
    </row>
    <row r="17" spans="2:9" ht="18" customHeight="1">
      <c r="B17" s="15">
        <v>46050</v>
      </c>
      <c r="C17" s="45">
        <v>3295.79</v>
      </c>
      <c r="D17" s="28">
        <f>IF(OR($B17="",$C17=""),"",-SUMIFS(Operaciones!$K$6:$K$505,Operaciones!$L$6:$L$505,"&lt;="&amp;$B17))</f>
        <v>3200.0015974699995</v>
      </c>
      <c r="E17" s="38">
        <f>IF(OR($B17="",$C17="",$D17=""),"",C17-D17)</f>
        <v>95.78840253000044</v>
      </c>
      <c r="F17" s="29">
        <f>IF(OR($B17="",$D17="",N($D17)=0),"",E17/D17)</f>
        <v>0.029933860847361177</v>
      </c>
      <c r="H17" s="46">
        <f>IF(OR($B17="",$C17=""),NA(),$B17)</f>
        <v>46050.0</v>
      </c>
      <c r="I17" s="27">
        <f>IF(OR($B17="",$C17=""),NA(),$C17)</f>
        <v>3295.79</v>
      </c>
    </row>
    <row r="18" spans="2:9" ht="18" customHeight="1">
      <c r="B18" s="15">
        <v>46081</v>
      </c>
      <c r="C18" s="45">
        <v>3513.44</v>
      </c>
      <c r="D18" s="28">
        <f>IF(OR($B18="",$C18=""),"",-SUMIFS(Operaciones!$K$6:$K$505,Operaciones!$L$6:$L$505,"&lt;="&amp;$B18))</f>
        <v>3400.0017413299997</v>
      </c>
      <c r="E18" s="38">
        <f>IF(OR($B18="",$C18="",$D18=""),"",C18-D18)</f>
        <v>113.43825867000032</v>
      </c>
      <c r="F18" s="29">
        <f>IF(OR($B18="",$D18="",N($D18)=0),"",E18/D18)</f>
        <v>0.03336417663881136</v>
      </c>
      <c r="H18" s="46">
        <f>IF(OR($B18="",$C18=""),NA(),$B18)</f>
        <v>46081.0</v>
      </c>
      <c r="I18" s="27">
        <f>IF(OR($B18="",$C18=""),NA(),$C18)</f>
        <v>3513.44</v>
      </c>
    </row>
    <row r="19" spans="2:9" ht="18" customHeight="1">
      <c r="B19" s="15">
        <v>46109</v>
      </c>
      <c r="C19" s="45">
        <v>3494.47</v>
      </c>
      <c r="D19" s="28">
        <f>IF(OR($B19="",$C19=""),"",-SUMIFS(Operaciones!$K$6:$K$505,Operaciones!$L$6:$L$505,"&lt;="&amp;$B19))</f>
        <v>3392.6641322499995</v>
      </c>
      <c r="E19" s="38">
        <f>IF(OR($B19="",$C19="",$D19=""),"",C19-D19)</f>
        <v>101.80586775000029</v>
      </c>
      <c r="F19" s="29">
        <f>IF(OR($B19="",$D19="",N($D19)=0),"",E19/D19)</f>
        <v>0.03000764702354521</v>
      </c>
      <c r="H19" s="46">
        <f>IF(OR($B19="",$C19=""),NA(),$B19)</f>
        <v>46109.0</v>
      </c>
      <c r="I19" s="27">
        <f>IF(OR($B19="",$C19=""),NA(),$C19)</f>
        <v>3494.47</v>
      </c>
    </row>
    <row r="20" spans="2:9" ht="18" customHeight="1">
      <c r="B20" s="15">
        <v>46140</v>
      </c>
      <c r="C20" s="45">
        <v>3745.77</v>
      </c>
      <c r="D20" s="28">
        <f>IF(OR($B20="",$C20=""),"",-SUMIFS(Operaciones!$K$6:$K$505,Operaciones!$L$6:$L$505,"&lt;="&amp;$B20))</f>
        <v>3592.6648305799995</v>
      </c>
      <c r="E20" s="38">
        <f>IF(OR($B20="",$C20="",$D20=""),"",C20-D20)</f>
        <v>153.1051694200005</v>
      </c>
      <c r="F20" s="29">
        <f>IF(OR($B20="",$D20="",N($D20)=0),"",E20/D20)</f>
        <v>0.042616045926912476</v>
      </c>
      <c r="H20" s="46">
        <f>IF(OR($B20="",$C20=""),NA(),$B20)</f>
        <v>46140.0</v>
      </c>
      <c r="I20" s="27">
        <f>IF(OR($B20="",$C20=""),NA(),$C20)</f>
        <v>3745.77</v>
      </c>
    </row>
    <row r="21" spans="2:9" ht="18" customHeight="1">
      <c r="B21" s="15">
        <v>46170</v>
      </c>
      <c r="C21" s="45">
        <v>3979.07</v>
      </c>
      <c r="D21" s="28">
        <f>IF(OR($B21="",$C21=""),"",-SUMIFS(Operaciones!$K$6:$K$505,Operaciones!$L$6:$L$505,"&lt;="&amp;$B21))</f>
        <v>3792.664867039999</v>
      </c>
      <c r="E21" s="38">
        <f>IF(OR($B21="",$C21="",$D21=""),"",C21-D21)</f>
        <v>186.40513296000108</v>
      </c>
      <c r="F21" s="29">
        <f>IF(OR($B21="",$D21="",N($D21)=0),"",E21/D21)</f>
        <v>0.049148854300296176</v>
      </c>
      <c r="H21" s="46">
        <f>IF(OR($B21="",$C21=""),NA(),$B21)</f>
        <v>46170.0</v>
      </c>
      <c r="I21" s="27">
        <f>IF(OR($B21="",$C21=""),NA(),$C21)</f>
        <v>3979.07</v>
      </c>
    </row>
    <row r="22" spans="2:9" ht="18" customHeight="1">
      <c r="B22" s="15">
        <v>46201</v>
      </c>
      <c r="C22" s="45">
        <v>4203.04</v>
      </c>
      <c r="D22" s="28">
        <f>IF(OR($B22="",$C22=""),"",-SUMIFS(Operaciones!$K$6:$K$505,Operaciones!$L$6:$L$505,"&lt;="&amp;$B22))</f>
        <v>3992.664804949999</v>
      </c>
      <c r="E22" s="38">
        <f>IF(OR($B22="",$C22="",$D22=""),"",C22-D22)</f>
        <v>210.3751950500009</v>
      </c>
      <c r="F22" s="29">
        <f>IF(OR($B22="",$D22="",N($D22)=0),"",E22/D22)</f>
        <v>0.05269042239388174</v>
      </c>
      <c r="H22" s="46">
        <f>IF(OR($B22="",$C22=""),NA(),$B22)</f>
        <v>46201.0</v>
      </c>
      <c r="I22" s="27">
        <f>IF(OR($B22="",$C22=""),NA(),$C22)</f>
        <v>4203.04</v>
      </c>
    </row>
    <row r="23" spans="2:9" ht="18" customHeight="1">
      <c r="B23" s="15">
        <v>46231</v>
      </c>
      <c r="C23" s="45">
        <v>4474.8</v>
      </c>
      <c r="D23" s="28">
        <f>IF(OR($B23="",$C23=""),"",-SUMIFS(Operaciones!$K$6:$K$505,Operaciones!$L$6:$L$505,"&lt;="&amp;$B23))</f>
        <v>4192.664843579999</v>
      </c>
      <c r="E23" s="38">
        <f>IF(OR($B23="",$C23="",$D23=""),"",C23-D23)</f>
        <v>282.1351564200013</v>
      </c>
      <c r="F23" s="29">
        <f>IF(OR($B23="",$D23="",N($D23)=0),"",E23/D23)</f>
        <v>0.06729256140089987</v>
      </c>
      <c r="H23" s="46">
        <f>IF(OR($B23="",$C23=""),NA(),$B23)</f>
        <v>46231.0</v>
      </c>
      <c r="I23" s="27">
        <f>IF(OR($B23="",$C23=""),NA(),$C23)</f>
        <v>4474.8</v>
      </c>
    </row>
    <row r="24" spans="2:9" ht="18" customHeight="1">
      <c r="B24" s="15">
        <v>46262</v>
      </c>
      <c r="C24" s="45">
        <v>4693.27</v>
      </c>
      <c r="D24" s="28">
        <f>IF(OR($B24="",$C24=""),"",-SUMIFS(Operaciones!$K$6:$K$505,Operaciones!$L$6:$L$505,"&lt;="&amp;$B24))</f>
        <v>4392.664043319999</v>
      </c>
      <c r="E24" s="38">
        <f>IF(OR($B24="",$C24="",$D24=""),"",C24-D24)</f>
        <v>300.6059566800013</v>
      </c>
      <c r="F24" s="29">
        <f>IF(OR($B24="",$D24="",N($D24)=0),"",E24/D24)</f>
        <v>0.06843363246436705</v>
      </c>
      <c r="H24" s="46">
        <f>IF(OR($B24="",$C24=""),NA(),$B24)</f>
        <v>46262.0</v>
      </c>
      <c r="I24" s="27">
        <f>IF(OR($B24="",$C24=""),NA(),$C24)</f>
        <v>4693.27</v>
      </c>
    </row>
    <row r="25" spans="2:9" ht="18" customHeight="1">
      <c r="B25" s="15">
        <v>46293</v>
      </c>
      <c r="C25" s="45">
        <v>4853.08</v>
      </c>
      <c r="D25" s="28">
        <f>IF(OR($B25="",$C25=""),"",-SUMIFS(Operaciones!$K$6:$K$505,Operaciones!$L$6:$L$505,"&lt;="&amp;$B25))</f>
        <v>4592.6638821199995</v>
      </c>
      <c r="E25" s="38">
        <f>IF(OR($B25="",$C25="",$D25=""),"",C25-D25)</f>
        <v>260.41611788000046</v>
      </c>
      <c r="F25" s="29">
        <f>IF(OR($B25="",$D25="",N($D25)=0),"",E25/D25)</f>
        <v>0.05670262935936669</v>
      </c>
      <c r="H25" s="46">
        <f>IF(OR($B25="",$C25=""),NA(),$B25)</f>
        <v>46293.0</v>
      </c>
      <c r="I25" s="27">
        <f>IF(OR($B25="",$C25=""),NA(),$C25)</f>
        <v>4853.08</v>
      </c>
    </row>
    <row r="26" spans="2:9" ht="18" customHeight="1">
      <c r="B26" s="15"/>
      <c r="C26" s="45"/>
      <c r="D26" s="28">
        <f>IF(OR($B26="",$C26=""),"",-SUMIFS(Operaciones!$K$6:$K$505,Operaciones!$L$6:$L$505,"&lt;="&amp;$B26))</f>
        <v/>
      </c>
      <c r="E26" s="38">
        <f>IF(OR($B26="",$C26="",$D26=""),"",C26-D26)</f>
        <v/>
      </c>
      <c r="F26" s="29">
        <f>IF(OR($B26="",$D26="",N($D26)=0),"",E26/D26)</f>
        <v/>
      </c>
      <c r="H26" s="46" t="e">
        <f>IF(OR($B26="",$C26=""),NA(),$B26)</f>
        <v>#N/A</v>
      </c>
      <c r="I26" s="27" t="e">
        <f>IF(OR($B26="",$C26=""),NA(),$C26)</f>
        <v>#N/A</v>
      </c>
    </row>
    <row r="27" spans="2:9" ht="18" customHeight="1">
      <c r="B27" s="15"/>
      <c r="C27" s="45"/>
      <c r="D27" s="28">
        <f>IF(OR($B27="",$C27=""),"",-SUMIFS(Operaciones!$K$6:$K$505,Operaciones!$L$6:$L$505,"&lt;="&amp;$B27))</f>
        <v/>
      </c>
      <c r="E27" s="38">
        <f>IF(OR($B27="",$C27="",$D27=""),"",C27-D27)</f>
        <v/>
      </c>
      <c r="F27" s="29">
        <f>IF(OR($B27="",$D27="",N($D27)=0),"",E27/D27)</f>
        <v/>
      </c>
      <c r="H27" s="46" t="e">
        <f>IF(OR($B27="",$C27=""),NA(),$B27)</f>
        <v>#N/A</v>
      </c>
      <c r="I27" s="27" t="e">
        <f>IF(OR($B27="",$C27=""),NA(),$C27)</f>
        <v>#N/A</v>
      </c>
    </row>
    <row r="28" spans="2:9" ht="18" customHeight="1">
      <c r="B28" s="15"/>
      <c r="C28" s="45"/>
      <c r="D28" s="28">
        <f>IF(OR($B28="",$C28=""),"",-SUMIFS(Operaciones!$K$6:$K$505,Operaciones!$L$6:$L$505,"&lt;="&amp;$B28))</f>
        <v/>
      </c>
      <c r="E28" s="38">
        <f>IF(OR($B28="",$C28="",$D28=""),"",C28-D28)</f>
        <v/>
      </c>
      <c r="F28" s="29">
        <f>IF(OR($B28="",$D28="",N($D28)=0),"",E28/D28)</f>
        <v/>
      </c>
      <c r="H28" s="46" t="e">
        <f>IF(OR($B28="",$C28=""),NA(),$B28)</f>
        <v>#N/A</v>
      </c>
      <c r="I28" s="27" t="e">
        <f>IF(OR($B28="",$C28=""),NA(),$C28)</f>
        <v>#N/A</v>
      </c>
    </row>
    <row r="29" spans="2:9" ht="18" customHeight="1">
      <c r="B29" s="15"/>
      <c r="C29" s="45"/>
      <c r="D29" s="28">
        <f>IF(OR($B29="",$C29=""),"",-SUMIFS(Operaciones!$K$6:$K$505,Operaciones!$L$6:$L$505,"&lt;="&amp;$B29))</f>
        <v/>
      </c>
      <c r="E29" s="38">
        <f>IF(OR($B29="",$C29="",$D29=""),"",C29-D29)</f>
        <v/>
      </c>
      <c r="F29" s="29">
        <f>IF(OR($B29="",$D29="",N($D29)=0),"",E29/D29)</f>
        <v/>
      </c>
      <c r="H29" s="46" t="e">
        <f>IF(OR($B29="",$C29=""),NA(),$B29)</f>
        <v>#N/A</v>
      </c>
      <c r="I29" s="27" t="e">
        <f>IF(OR($B29="",$C29=""),NA(),$C29)</f>
        <v>#N/A</v>
      </c>
    </row>
    <row r="30" spans="2:9" ht="18" customHeight="1">
      <c r="B30" s="15"/>
      <c r="C30" s="45"/>
      <c r="D30" s="28">
        <f>IF(OR($B30="",$C30=""),"",-SUMIFS(Operaciones!$K$6:$K$505,Operaciones!$L$6:$L$505,"&lt;="&amp;$B30))</f>
        <v/>
      </c>
      <c r="E30" s="38">
        <f>IF(OR($B30="",$C30="",$D30=""),"",C30-D30)</f>
        <v/>
      </c>
      <c r="F30" s="29">
        <f>IF(OR($B30="",$D30="",N($D30)=0),"",E30/D30)</f>
        <v/>
      </c>
      <c r="H30" s="46" t="e">
        <f>IF(OR($B30="",$C30=""),NA(),$B30)</f>
        <v>#N/A</v>
      </c>
      <c r="I30" s="27" t="e">
        <f>IF(OR($B30="",$C30=""),NA(),$C30)</f>
        <v>#N/A</v>
      </c>
    </row>
    <row r="31" spans="2:9" ht="18" customHeight="1">
      <c r="B31" s="15"/>
      <c r="C31" s="45"/>
      <c r="D31" s="28">
        <f>IF(OR($B31="",$C31=""),"",-SUMIFS(Operaciones!$K$6:$K$505,Operaciones!$L$6:$L$505,"&lt;="&amp;$B31))</f>
        <v/>
      </c>
      <c r="E31" s="38">
        <f>IF(OR($B31="",$C31="",$D31=""),"",C31-D31)</f>
        <v/>
      </c>
      <c r="F31" s="29">
        <f>IF(OR($B31="",$D31="",N($D31)=0),"",E31/D31)</f>
        <v/>
      </c>
      <c r="H31" s="46" t="e">
        <f>IF(OR($B31="",$C31=""),NA(),$B31)</f>
        <v>#N/A</v>
      </c>
      <c r="I31" s="27" t="e">
        <f>IF(OR($B31="",$C31=""),NA(),$C31)</f>
        <v>#N/A</v>
      </c>
    </row>
    <row r="32" spans="2:9" ht="18" customHeight="1">
      <c r="B32" s="15"/>
      <c r="C32" s="45"/>
      <c r="D32" s="28">
        <f>IF(OR($B32="",$C32=""),"",-SUMIFS(Operaciones!$K$6:$K$505,Operaciones!$L$6:$L$505,"&lt;="&amp;$B32))</f>
        <v/>
      </c>
      <c r="E32" s="38">
        <f>IF(OR($B32="",$C32="",$D32=""),"",C32-D32)</f>
        <v/>
      </c>
      <c r="F32" s="29">
        <f>IF(OR($B32="",$D32="",N($D32)=0),"",E32/D32)</f>
        <v/>
      </c>
      <c r="H32" s="46" t="e">
        <f>IF(OR($B32="",$C32=""),NA(),$B32)</f>
        <v>#N/A</v>
      </c>
      <c r="I32" s="27" t="e">
        <f>IF(OR($B32="",$C32=""),NA(),$C32)</f>
        <v>#N/A</v>
      </c>
    </row>
    <row r="33" spans="2:9" ht="18" customHeight="1">
      <c r="B33" s="15"/>
      <c r="C33" s="45"/>
      <c r="D33" s="28">
        <f>IF(OR($B33="",$C33=""),"",-SUMIFS(Operaciones!$K$6:$K$505,Operaciones!$L$6:$L$505,"&lt;="&amp;$B33))</f>
        <v/>
      </c>
      <c r="E33" s="38">
        <f>IF(OR($B33="",$C33="",$D33=""),"",C33-D33)</f>
        <v/>
      </c>
      <c r="F33" s="29">
        <f>IF(OR($B33="",$D33="",N($D33)=0),"",E33/D33)</f>
        <v/>
      </c>
      <c r="H33" s="46" t="e">
        <f>IF(OR($B33="",$C33=""),NA(),$B33)</f>
        <v>#N/A</v>
      </c>
      <c r="I33" s="27" t="e">
        <f>IF(OR($B33="",$C33=""),NA(),$C33)</f>
        <v>#N/A</v>
      </c>
    </row>
    <row r="34" spans="2:9" ht="18" customHeight="1">
      <c r="B34" s="15"/>
      <c r="C34" s="45"/>
      <c r="D34" s="28">
        <f>IF(OR($B34="",$C34=""),"",-SUMIFS(Operaciones!$K$6:$K$505,Operaciones!$L$6:$L$505,"&lt;="&amp;$B34))</f>
        <v/>
      </c>
      <c r="E34" s="38">
        <f>IF(OR($B34="",$C34="",$D34=""),"",C34-D34)</f>
        <v/>
      </c>
      <c r="F34" s="29">
        <f>IF(OR($B34="",$D34="",N($D34)=0),"",E34/D34)</f>
        <v/>
      </c>
      <c r="H34" s="46" t="e">
        <f>IF(OR($B34="",$C34=""),NA(),$B34)</f>
        <v>#N/A</v>
      </c>
      <c r="I34" s="27" t="e">
        <f>IF(OR($B34="",$C34=""),NA(),$C34)</f>
        <v>#N/A</v>
      </c>
    </row>
    <row r="35" spans="2:9" ht="18" customHeight="1">
      <c r="B35" s="15"/>
      <c r="C35" s="45"/>
      <c r="D35" s="28">
        <f>IF(OR($B35="",$C35=""),"",-SUMIFS(Operaciones!$K$6:$K$505,Operaciones!$L$6:$L$505,"&lt;="&amp;$B35))</f>
        <v/>
      </c>
      <c r="E35" s="38">
        <f>IF(OR($B35="",$C35="",$D35=""),"",C35-D35)</f>
        <v/>
      </c>
      <c r="F35" s="29">
        <f>IF(OR($B35="",$D35="",N($D35)=0),"",E35/D35)</f>
        <v/>
      </c>
      <c r="H35" s="46" t="e">
        <f>IF(OR($B35="",$C35=""),NA(),$B35)</f>
        <v>#N/A</v>
      </c>
      <c r="I35" s="27" t="e">
        <f>IF(OR($B35="",$C35=""),NA(),$C35)</f>
        <v>#N/A</v>
      </c>
    </row>
    <row r="36" spans="2:9" ht="18" customHeight="1">
      <c r="B36" s="15"/>
      <c r="C36" s="45"/>
      <c r="D36" s="28">
        <f>IF(OR($B36="",$C36=""),"",-SUMIFS(Operaciones!$K$6:$K$505,Operaciones!$L$6:$L$505,"&lt;="&amp;$B36))</f>
        <v/>
      </c>
      <c r="E36" s="38">
        <f>IF(OR($B36="",$C36="",$D36=""),"",C36-D36)</f>
        <v/>
      </c>
      <c r="F36" s="29">
        <f>IF(OR($B36="",$D36="",N($D36)=0),"",E36/D36)</f>
        <v/>
      </c>
      <c r="H36" s="46" t="e">
        <f>IF(OR($B36="",$C36=""),NA(),$B36)</f>
        <v>#N/A</v>
      </c>
      <c r="I36" s="27" t="e">
        <f>IF(OR($B36="",$C36=""),NA(),$C36)</f>
        <v>#N/A</v>
      </c>
    </row>
    <row r="37" spans="2:9" ht="18" customHeight="1">
      <c r="B37" s="15"/>
      <c r="C37" s="45"/>
      <c r="D37" s="28">
        <f>IF(OR($B37="",$C37=""),"",-SUMIFS(Operaciones!$K$6:$K$505,Operaciones!$L$6:$L$505,"&lt;="&amp;$B37))</f>
        <v/>
      </c>
      <c r="E37" s="38">
        <f>IF(OR($B37="",$C37="",$D37=""),"",C37-D37)</f>
        <v/>
      </c>
      <c r="F37" s="29">
        <f>IF(OR($B37="",$D37="",N($D37)=0),"",E37/D37)</f>
        <v/>
      </c>
      <c r="H37" s="46" t="e">
        <f>IF(OR($B37="",$C37=""),NA(),$B37)</f>
        <v>#N/A</v>
      </c>
      <c r="I37" s="27" t="e">
        <f>IF(OR($B37="",$C37=""),NA(),$C37)</f>
        <v>#N/A</v>
      </c>
    </row>
    <row r="38" spans="2:9" ht="18" customHeight="1">
      <c r="B38" s="15"/>
      <c r="C38" s="45"/>
      <c r="D38" s="28">
        <f>IF(OR($B38="",$C38=""),"",-SUMIFS(Operaciones!$K$6:$K$505,Operaciones!$L$6:$L$505,"&lt;="&amp;$B38))</f>
        <v/>
      </c>
      <c r="E38" s="38">
        <f>IF(OR($B38="",$C38="",$D38=""),"",C38-D38)</f>
        <v/>
      </c>
      <c r="F38" s="29">
        <f>IF(OR($B38="",$D38="",N($D38)=0),"",E38/D38)</f>
        <v/>
      </c>
      <c r="H38" s="46" t="e">
        <f>IF(OR($B38="",$C38=""),NA(),$B38)</f>
        <v>#N/A</v>
      </c>
      <c r="I38" s="27" t="e">
        <f>IF(OR($B38="",$C38=""),NA(),$C38)</f>
        <v>#N/A</v>
      </c>
    </row>
    <row r="39" spans="2:9" ht="18" customHeight="1">
      <c r="B39" s="15"/>
      <c r="C39" s="45"/>
      <c r="D39" s="28">
        <f>IF(OR($B39="",$C39=""),"",-SUMIFS(Operaciones!$K$6:$K$505,Operaciones!$L$6:$L$505,"&lt;="&amp;$B39))</f>
        <v/>
      </c>
      <c r="E39" s="38">
        <f>IF(OR($B39="",$C39="",$D39=""),"",C39-D39)</f>
        <v/>
      </c>
      <c r="F39" s="29">
        <f>IF(OR($B39="",$D39="",N($D39)=0),"",E39/D39)</f>
        <v/>
      </c>
      <c r="H39" s="46" t="e">
        <f>IF(OR($B39="",$C39=""),NA(),$B39)</f>
        <v>#N/A</v>
      </c>
      <c r="I39" s="27" t="e">
        <f>IF(OR($B39="",$C39=""),NA(),$C39)</f>
        <v>#N/A</v>
      </c>
    </row>
    <row r="40" spans="2:9" ht="18" customHeight="1">
      <c r="B40" s="15"/>
      <c r="C40" s="45"/>
      <c r="D40" s="28">
        <f>IF(OR($B40="",$C40=""),"",-SUMIFS(Operaciones!$K$6:$K$505,Operaciones!$L$6:$L$505,"&lt;="&amp;$B40))</f>
        <v/>
      </c>
      <c r="E40" s="38">
        <f>IF(OR($B40="",$C40="",$D40=""),"",C40-D40)</f>
        <v/>
      </c>
      <c r="F40" s="29">
        <f>IF(OR($B40="",$D40="",N($D40)=0),"",E40/D40)</f>
        <v/>
      </c>
      <c r="H40" s="46" t="e">
        <f>IF(OR($B40="",$C40=""),NA(),$B40)</f>
        <v>#N/A</v>
      </c>
      <c r="I40" s="27" t="e">
        <f>IF(OR($B40="",$C40=""),NA(),$C40)</f>
        <v>#N/A</v>
      </c>
    </row>
    <row r="41" spans="2:9" ht="18" customHeight="1">
      <c r="B41" s="15"/>
      <c r="C41" s="45"/>
      <c r="D41" s="28">
        <f>IF(OR($B41="",$C41=""),"",-SUMIFS(Operaciones!$K$6:$K$505,Operaciones!$L$6:$L$505,"&lt;="&amp;$B41))</f>
        <v/>
      </c>
      <c r="E41" s="38">
        <f>IF(OR($B41="",$C41="",$D41=""),"",C41-D41)</f>
        <v/>
      </c>
      <c r="F41" s="29">
        <f>IF(OR($B41="",$D41="",N($D41)=0),"",E41/D41)</f>
        <v/>
      </c>
      <c r="H41" s="46" t="e">
        <f>IF(OR($B41="",$C41=""),NA(),$B41)</f>
        <v>#N/A</v>
      </c>
      <c r="I41" s="27" t="e">
        <f>IF(OR($B41="",$C41=""),NA(),$C41)</f>
        <v>#N/A</v>
      </c>
    </row>
    <row r="42" spans="2:9" ht="18" customHeight="1">
      <c r="B42" s="15"/>
      <c r="C42" s="45"/>
      <c r="D42" s="28">
        <f>IF(OR($B42="",$C42=""),"",-SUMIFS(Operaciones!$K$6:$K$505,Operaciones!$L$6:$L$505,"&lt;="&amp;$B42))</f>
        <v/>
      </c>
      <c r="E42" s="38">
        <f>IF(OR($B42="",$C42="",$D42=""),"",C42-D42)</f>
        <v/>
      </c>
      <c r="F42" s="29">
        <f>IF(OR($B42="",$D42="",N($D42)=0),"",E42/D42)</f>
        <v/>
      </c>
      <c r="H42" s="46" t="e">
        <f>IF(OR($B42="",$C42=""),NA(),$B42)</f>
        <v>#N/A</v>
      </c>
      <c r="I42" s="27" t="e">
        <f>IF(OR($B42="",$C42=""),NA(),$C42)</f>
        <v>#N/A</v>
      </c>
    </row>
    <row r="43" spans="2:9" ht="18" customHeight="1">
      <c r="B43" s="15"/>
      <c r="C43" s="45"/>
      <c r="D43" s="28">
        <f>IF(OR($B43="",$C43=""),"",-SUMIFS(Operaciones!$K$6:$K$505,Operaciones!$L$6:$L$505,"&lt;="&amp;$B43))</f>
        <v/>
      </c>
      <c r="E43" s="38">
        <f>IF(OR($B43="",$C43="",$D43=""),"",C43-D43)</f>
        <v/>
      </c>
      <c r="F43" s="29">
        <f>IF(OR($B43="",$D43="",N($D43)=0),"",E43/D43)</f>
        <v/>
      </c>
      <c r="H43" s="46" t="e">
        <f>IF(OR($B43="",$C43=""),NA(),$B43)</f>
        <v>#N/A</v>
      </c>
      <c r="I43" s="27" t="e">
        <f>IF(OR($B43="",$C43=""),NA(),$C43)</f>
        <v>#N/A</v>
      </c>
    </row>
    <row r="44" spans="2:9" ht="18" customHeight="1">
      <c r="B44" s="15"/>
      <c r="C44" s="45"/>
      <c r="D44" s="28">
        <f>IF(OR($B44="",$C44=""),"",-SUMIFS(Operaciones!$K$6:$K$505,Operaciones!$L$6:$L$505,"&lt;="&amp;$B44))</f>
        <v/>
      </c>
      <c r="E44" s="38">
        <f>IF(OR($B44="",$C44="",$D44=""),"",C44-D44)</f>
        <v/>
      </c>
      <c r="F44" s="29">
        <f>IF(OR($B44="",$D44="",N($D44)=0),"",E44/D44)</f>
        <v/>
      </c>
      <c r="H44" s="46" t="e">
        <f>IF(OR($B44="",$C44=""),NA(),$B44)</f>
        <v>#N/A</v>
      </c>
      <c r="I44" s="27" t="e">
        <f>IF(OR($B44="",$C44=""),NA(),$C44)</f>
        <v>#N/A</v>
      </c>
    </row>
    <row r="45" spans="2:9" ht="18" customHeight="1">
      <c r="B45" s="15"/>
      <c r="C45" s="45"/>
      <c r="D45" s="28">
        <f>IF(OR($B45="",$C45=""),"",-SUMIFS(Operaciones!$K$6:$K$505,Operaciones!$L$6:$L$505,"&lt;="&amp;$B45))</f>
        <v/>
      </c>
      <c r="E45" s="38">
        <f>IF(OR($B45="",$C45="",$D45=""),"",C45-D45)</f>
        <v/>
      </c>
      <c r="F45" s="29">
        <f>IF(OR($B45="",$D45="",N($D45)=0),"",E45/D45)</f>
        <v/>
      </c>
      <c r="H45" s="46" t="e">
        <f>IF(OR($B45="",$C45=""),NA(),$B45)</f>
        <v>#N/A</v>
      </c>
      <c r="I45" s="27" t="e">
        <f>IF(OR($B45="",$C45=""),NA(),$C45)</f>
        <v>#N/A</v>
      </c>
    </row>
    <row r="46" spans="2:9" ht="18" customHeight="1">
      <c r="B46" s="15"/>
      <c r="C46" s="45"/>
      <c r="D46" s="28">
        <f>IF(OR($B46="",$C46=""),"",-SUMIFS(Operaciones!$K$6:$K$505,Operaciones!$L$6:$L$505,"&lt;="&amp;$B46))</f>
        <v/>
      </c>
      <c r="E46" s="38">
        <f>IF(OR($B46="",$C46="",$D46=""),"",C46-D46)</f>
        <v/>
      </c>
      <c r="F46" s="29">
        <f>IF(OR($B46="",$D46="",N($D46)=0),"",E46/D46)</f>
        <v/>
      </c>
      <c r="H46" s="46" t="e">
        <f>IF(OR($B46="",$C46=""),NA(),$B46)</f>
        <v>#N/A</v>
      </c>
      <c r="I46" s="27" t="e">
        <f>IF(OR($B46="",$C46=""),NA(),$C46)</f>
        <v>#N/A</v>
      </c>
    </row>
    <row r="47" spans="2:9" ht="18" customHeight="1">
      <c r="B47" s="15"/>
      <c r="C47" s="45"/>
      <c r="D47" s="28">
        <f>IF(OR($B47="",$C47=""),"",-SUMIFS(Operaciones!$K$6:$K$505,Operaciones!$L$6:$L$505,"&lt;="&amp;$B47))</f>
        <v/>
      </c>
      <c r="E47" s="38">
        <f>IF(OR($B47="",$C47="",$D47=""),"",C47-D47)</f>
        <v/>
      </c>
      <c r="F47" s="29">
        <f>IF(OR($B47="",$D47="",N($D47)=0),"",E47/D47)</f>
        <v/>
      </c>
      <c r="H47" s="46" t="e">
        <f>IF(OR($B47="",$C47=""),NA(),$B47)</f>
        <v>#N/A</v>
      </c>
      <c r="I47" s="27" t="e">
        <f>IF(OR($B47="",$C47=""),NA(),$C47)</f>
        <v>#N/A</v>
      </c>
    </row>
    <row r="48" spans="2:9" ht="18" customHeight="1">
      <c r="B48" s="15"/>
      <c r="C48" s="45"/>
      <c r="D48" s="28">
        <f>IF(OR($B48="",$C48=""),"",-SUMIFS(Operaciones!$K$6:$K$505,Operaciones!$L$6:$L$505,"&lt;="&amp;$B48))</f>
        <v/>
      </c>
      <c r="E48" s="38">
        <f>IF(OR($B48="",$C48="",$D48=""),"",C48-D48)</f>
        <v/>
      </c>
      <c r="F48" s="29">
        <f>IF(OR($B48="",$D48="",N($D48)=0),"",E48/D48)</f>
        <v/>
      </c>
      <c r="H48" s="46" t="e">
        <f>IF(OR($B48="",$C48=""),NA(),$B48)</f>
        <v>#N/A</v>
      </c>
      <c r="I48" s="27" t="e">
        <f>IF(OR($B48="",$C48=""),NA(),$C48)</f>
        <v>#N/A</v>
      </c>
    </row>
    <row r="49" spans="2:9" ht="18" customHeight="1">
      <c r="B49" s="15"/>
      <c r="C49" s="45"/>
      <c r="D49" s="28">
        <f>IF(OR($B49="",$C49=""),"",-SUMIFS(Operaciones!$K$6:$K$505,Operaciones!$L$6:$L$505,"&lt;="&amp;$B49))</f>
        <v/>
      </c>
      <c r="E49" s="38">
        <f>IF(OR($B49="",$C49="",$D49=""),"",C49-D49)</f>
        <v/>
      </c>
      <c r="F49" s="29">
        <f>IF(OR($B49="",$D49="",N($D49)=0),"",E49/D49)</f>
        <v/>
      </c>
      <c r="H49" s="46" t="e">
        <f>IF(OR($B49="",$C49=""),NA(),$B49)</f>
        <v>#N/A</v>
      </c>
      <c r="I49" s="27" t="e">
        <f>IF(OR($B49="",$C49=""),NA(),$C49)</f>
        <v>#N/A</v>
      </c>
    </row>
    <row r="50" spans="2:9" ht="18" customHeight="1">
      <c r="B50" s="15"/>
      <c r="C50" s="45"/>
      <c r="D50" s="28">
        <f>IF(OR($B50="",$C50=""),"",-SUMIFS(Operaciones!$K$6:$K$505,Operaciones!$L$6:$L$505,"&lt;="&amp;$B50))</f>
        <v/>
      </c>
      <c r="E50" s="38">
        <f>IF(OR($B50="",$C50="",$D50=""),"",C50-D50)</f>
        <v/>
      </c>
      <c r="F50" s="29">
        <f>IF(OR($B50="",$D50="",N($D50)=0),"",E50/D50)</f>
        <v/>
      </c>
      <c r="H50" s="46" t="e">
        <f>IF(OR($B50="",$C50=""),NA(),$B50)</f>
        <v>#N/A</v>
      </c>
      <c r="I50" s="27" t="e">
        <f>IF(OR($B50="",$C50=""),NA(),$C50)</f>
        <v>#N/A</v>
      </c>
    </row>
    <row r="51" spans="2:9" ht="18" customHeight="1">
      <c r="B51" s="15"/>
      <c r="C51" s="45"/>
      <c r="D51" s="28">
        <f>IF(OR($B51="",$C51=""),"",-SUMIFS(Operaciones!$K$6:$K$505,Operaciones!$L$6:$L$505,"&lt;="&amp;$B51))</f>
        <v/>
      </c>
      <c r="E51" s="38">
        <f>IF(OR($B51="",$C51="",$D51=""),"",C51-D51)</f>
        <v/>
      </c>
      <c r="F51" s="29">
        <f>IF(OR($B51="",$D51="",N($D51)=0),"",E51/D51)</f>
        <v/>
      </c>
      <c r="H51" s="46" t="e">
        <f>IF(OR($B51="",$C51=""),NA(),$B51)</f>
        <v>#N/A</v>
      </c>
      <c r="I51" s="27" t="e">
        <f>IF(OR($B51="",$C51=""),NA(),$C51)</f>
        <v>#N/A</v>
      </c>
    </row>
    <row r="52" spans="2:9" ht="18" customHeight="1">
      <c r="B52" s="15"/>
      <c r="C52" s="45"/>
      <c r="D52" s="28">
        <f>IF(OR($B52="",$C52=""),"",-SUMIFS(Operaciones!$K$6:$K$505,Operaciones!$L$6:$L$505,"&lt;="&amp;$B52))</f>
        <v/>
      </c>
      <c r="E52" s="38">
        <f>IF(OR($B52="",$C52="",$D52=""),"",C52-D52)</f>
        <v/>
      </c>
      <c r="F52" s="29">
        <f>IF(OR($B52="",$D52="",N($D52)=0),"",E52/D52)</f>
        <v/>
      </c>
      <c r="H52" s="46" t="e">
        <f>IF(OR($B52="",$C52=""),NA(),$B52)</f>
        <v>#N/A</v>
      </c>
      <c r="I52" s="27" t="e">
        <f>IF(OR($B52="",$C52=""),NA(),$C52)</f>
        <v>#N/A</v>
      </c>
    </row>
    <row r="53" spans="2:9" ht="18" customHeight="1">
      <c r="B53" s="15"/>
      <c r="C53" s="45"/>
      <c r="D53" s="28">
        <f>IF(OR($B53="",$C53=""),"",-SUMIFS(Operaciones!$K$6:$K$505,Operaciones!$L$6:$L$505,"&lt;="&amp;$B53))</f>
        <v/>
      </c>
      <c r="E53" s="38">
        <f>IF(OR($B53="",$C53="",$D53=""),"",C53-D53)</f>
        <v/>
      </c>
      <c r="F53" s="29">
        <f>IF(OR($B53="",$D53="",N($D53)=0),"",E53/D53)</f>
        <v/>
      </c>
      <c r="H53" s="46" t="e">
        <f>IF(OR($B53="",$C53=""),NA(),$B53)</f>
        <v>#N/A</v>
      </c>
      <c r="I53" s="27" t="e">
        <f>IF(OR($B53="",$C53=""),NA(),$C53)</f>
        <v>#N/A</v>
      </c>
    </row>
    <row r="54" spans="2:9" ht="18" customHeight="1">
      <c r="B54" s="15"/>
      <c r="C54" s="45"/>
      <c r="D54" s="28">
        <f>IF(OR($B54="",$C54=""),"",-SUMIFS(Operaciones!$K$6:$K$505,Operaciones!$L$6:$L$505,"&lt;="&amp;$B54))</f>
        <v/>
      </c>
      <c r="E54" s="38">
        <f>IF(OR($B54="",$C54="",$D54=""),"",C54-D54)</f>
        <v/>
      </c>
      <c r="F54" s="29">
        <f>IF(OR($B54="",$D54="",N($D54)=0),"",E54/D54)</f>
        <v/>
      </c>
      <c r="H54" s="46" t="e">
        <f>IF(OR($B54="",$C54=""),NA(),$B54)</f>
        <v>#N/A</v>
      </c>
      <c r="I54" s="27" t="e">
        <f>IF(OR($B54="",$C54=""),NA(),$C54)</f>
        <v>#N/A</v>
      </c>
    </row>
    <row r="55" spans="2:9" ht="18" customHeight="1">
      <c r="B55" s="15"/>
      <c r="C55" s="45"/>
      <c r="D55" s="28">
        <f>IF(OR($B55="",$C55=""),"",-SUMIFS(Operaciones!$K$6:$K$505,Operaciones!$L$6:$L$505,"&lt;="&amp;$B55))</f>
        <v/>
      </c>
      <c r="E55" s="38">
        <f>IF(OR($B55="",$C55="",$D55=""),"",C55-D55)</f>
        <v/>
      </c>
      <c r="F55" s="29">
        <f>IF(OR($B55="",$D55="",N($D55)=0),"",E55/D55)</f>
        <v/>
      </c>
      <c r="H55" s="46" t="e">
        <f>IF(OR($B55="",$C55=""),NA(),$B55)</f>
        <v>#N/A</v>
      </c>
      <c r="I55" s="27" t="e">
        <f>IF(OR($B55="",$C55=""),NA(),$C55)</f>
        <v>#N/A</v>
      </c>
    </row>
    <row r="56" spans="2:9" ht="18" customHeight="1">
      <c r="B56" s="15"/>
      <c r="C56" s="45"/>
      <c r="D56" s="28">
        <f>IF(OR($B56="",$C56=""),"",-SUMIFS(Operaciones!$K$6:$K$505,Operaciones!$L$6:$L$505,"&lt;="&amp;$B56))</f>
        <v/>
      </c>
      <c r="E56" s="38">
        <f>IF(OR($B56="",$C56="",$D56=""),"",C56-D56)</f>
        <v/>
      </c>
      <c r="F56" s="29">
        <f>IF(OR($B56="",$D56="",N($D56)=0),"",E56/D56)</f>
        <v/>
      </c>
      <c r="H56" s="46" t="e">
        <f>IF(OR($B56="",$C56=""),NA(),$B56)</f>
        <v>#N/A</v>
      </c>
      <c r="I56" s="27" t="e">
        <f>IF(OR($B56="",$C56=""),NA(),$C56)</f>
        <v>#N/A</v>
      </c>
    </row>
    <row r="57" spans="2:9" ht="18" customHeight="1">
      <c r="B57" s="15"/>
      <c r="C57" s="45"/>
      <c r="D57" s="28">
        <f>IF(OR($B57="",$C57=""),"",-SUMIFS(Operaciones!$K$6:$K$505,Operaciones!$L$6:$L$505,"&lt;="&amp;$B57))</f>
        <v/>
      </c>
      <c r="E57" s="38">
        <f>IF(OR($B57="",$C57="",$D57=""),"",C57-D57)</f>
        <v/>
      </c>
      <c r="F57" s="29">
        <f>IF(OR($B57="",$D57="",N($D57)=0),"",E57/D57)</f>
        <v/>
      </c>
      <c r="H57" s="46" t="e">
        <f>IF(OR($B57="",$C57=""),NA(),$B57)</f>
        <v>#N/A</v>
      </c>
      <c r="I57" s="27" t="e">
        <f>IF(OR($B57="",$C57=""),NA(),$C57)</f>
        <v>#N/A</v>
      </c>
    </row>
    <row r="58" spans="2:9" ht="18" customHeight="1">
      <c r="B58" s="15"/>
      <c r="C58" s="45"/>
      <c r="D58" s="28">
        <f>IF(OR($B58="",$C58=""),"",-SUMIFS(Operaciones!$K$6:$K$505,Operaciones!$L$6:$L$505,"&lt;="&amp;$B58))</f>
        <v/>
      </c>
      <c r="E58" s="38">
        <f>IF(OR($B58="",$C58="",$D58=""),"",C58-D58)</f>
        <v/>
      </c>
      <c r="F58" s="29">
        <f>IF(OR($B58="",$D58="",N($D58)=0),"",E58/D58)</f>
        <v/>
      </c>
      <c r="H58" s="46" t="e">
        <f>IF(OR($B58="",$C58=""),NA(),$B58)</f>
        <v>#N/A</v>
      </c>
      <c r="I58" s="27" t="e">
        <f>IF(OR($B58="",$C58=""),NA(),$C58)</f>
        <v>#N/A</v>
      </c>
    </row>
    <row r="59" spans="2:9" ht="18" customHeight="1">
      <c r="B59" s="15"/>
      <c r="C59" s="45"/>
      <c r="D59" s="28">
        <f>IF(OR($B59="",$C59=""),"",-SUMIFS(Operaciones!$K$6:$K$505,Operaciones!$L$6:$L$505,"&lt;="&amp;$B59))</f>
        <v/>
      </c>
      <c r="E59" s="38">
        <f>IF(OR($B59="",$C59="",$D59=""),"",C59-D59)</f>
        <v/>
      </c>
      <c r="F59" s="29">
        <f>IF(OR($B59="",$D59="",N($D59)=0),"",E59/D59)</f>
        <v/>
      </c>
      <c r="H59" s="46" t="e">
        <f>IF(OR($B59="",$C59=""),NA(),$B59)</f>
        <v>#N/A</v>
      </c>
      <c r="I59" s="27" t="e">
        <f>IF(OR($B59="",$C59=""),NA(),$C59)</f>
        <v>#N/A</v>
      </c>
    </row>
    <row r="60" spans="2:9" ht="18" customHeight="1">
      <c r="B60" s="15"/>
      <c r="C60" s="45"/>
      <c r="D60" s="28">
        <f>IF(OR($B60="",$C60=""),"",-SUMIFS(Operaciones!$K$6:$K$505,Operaciones!$L$6:$L$505,"&lt;="&amp;$B60))</f>
        <v/>
      </c>
      <c r="E60" s="38">
        <f>IF(OR($B60="",$C60="",$D60=""),"",C60-D60)</f>
        <v/>
      </c>
      <c r="F60" s="29">
        <f>IF(OR($B60="",$D60="",N($D60)=0),"",E60/D60)</f>
        <v/>
      </c>
      <c r="H60" s="46" t="e">
        <f>IF(OR($B60="",$C60=""),NA(),$B60)</f>
        <v>#N/A</v>
      </c>
      <c r="I60" s="27" t="e">
        <f>IF(OR($B60="",$C60=""),NA(),$C60)</f>
        <v>#N/A</v>
      </c>
    </row>
    <row r="61" spans="2:9" ht="18" customHeight="1">
      <c r="B61" s="15"/>
      <c r="C61" s="45"/>
      <c r="D61" s="28">
        <f>IF(OR($B61="",$C61=""),"",-SUMIFS(Operaciones!$K$6:$K$505,Operaciones!$L$6:$L$505,"&lt;="&amp;$B61))</f>
        <v/>
      </c>
      <c r="E61" s="38">
        <f>IF(OR($B61="",$C61="",$D61=""),"",C61-D61)</f>
        <v/>
      </c>
      <c r="F61" s="29">
        <f>IF(OR($B61="",$D61="",N($D61)=0),"",E61/D61)</f>
        <v/>
      </c>
      <c r="H61" s="46" t="e">
        <f>IF(OR($B61="",$C61=""),NA(),$B61)</f>
        <v>#N/A</v>
      </c>
      <c r="I61" s="27" t="e">
        <f>IF(OR($B61="",$C61=""),NA(),$C61)</f>
        <v>#N/A</v>
      </c>
    </row>
    <row r="62" spans="2:9" ht="18" customHeight="1">
      <c r="B62" s="15"/>
      <c r="C62" s="45"/>
      <c r="D62" s="28">
        <f>IF(OR($B62="",$C62=""),"",-SUMIFS(Operaciones!$K$6:$K$505,Operaciones!$L$6:$L$505,"&lt;="&amp;$B62))</f>
        <v/>
      </c>
      <c r="E62" s="38">
        <f>IF(OR($B62="",$C62="",$D62=""),"",C62-D62)</f>
        <v/>
      </c>
      <c r="F62" s="29">
        <f>IF(OR($B62="",$D62="",N($D62)=0),"",E62/D62)</f>
        <v/>
      </c>
      <c r="H62" s="46" t="e">
        <f>IF(OR($B62="",$C62=""),NA(),$B62)</f>
        <v>#N/A</v>
      </c>
      <c r="I62" s="27" t="e">
        <f>IF(OR($B62="",$C62=""),NA(),$C62)</f>
        <v>#N/A</v>
      </c>
    </row>
    <row r="63" spans="2:9" ht="18" customHeight="1">
      <c r="B63" s="15"/>
      <c r="C63" s="45"/>
      <c r="D63" s="28">
        <f>IF(OR($B63="",$C63=""),"",-SUMIFS(Operaciones!$K$6:$K$505,Operaciones!$L$6:$L$505,"&lt;="&amp;$B63))</f>
        <v/>
      </c>
      <c r="E63" s="38">
        <f>IF(OR($B63="",$C63="",$D63=""),"",C63-D63)</f>
        <v/>
      </c>
      <c r="F63" s="29">
        <f>IF(OR($B63="",$D63="",N($D63)=0),"",E63/D63)</f>
        <v/>
      </c>
      <c r="H63" s="46" t="e">
        <f>IF(OR($B63="",$C63=""),NA(),$B63)</f>
        <v>#N/A</v>
      </c>
      <c r="I63" s="27" t="e">
        <f>IF(OR($B63="",$C63=""),NA(),$C63)</f>
        <v>#N/A</v>
      </c>
    </row>
    <row r="64" spans="2:9" ht="18" customHeight="1">
      <c r="B64" s="15"/>
      <c r="C64" s="45"/>
      <c r="D64" s="28">
        <f>IF(OR($B64="",$C64=""),"",-SUMIFS(Operaciones!$K$6:$K$505,Operaciones!$L$6:$L$505,"&lt;="&amp;$B64))</f>
        <v/>
      </c>
      <c r="E64" s="38">
        <f>IF(OR($B64="",$C64="",$D64=""),"",C64-D64)</f>
        <v/>
      </c>
      <c r="F64" s="29">
        <f>IF(OR($B64="",$D64="",N($D64)=0),"",E64/D64)</f>
        <v/>
      </c>
      <c r="H64" s="46" t="e">
        <f>IF(OR($B64="",$C64=""),NA(),$B64)</f>
        <v>#N/A</v>
      </c>
      <c r="I64" s="27" t="e">
        <f>IF(OR($B64="",$C64=""),NA(),$C64)</f>
        <v>#N/A</v>
      </c>
    </row>
    <row r="66" spans="2:2" ht="18" customHeight="1">
      <c r="B66" s="16" t="s">
        <v>69</v>
      </c>
    </row>
  </sheetData>
  <conditionalFormatting sqref="E5:F64">
    <cfRule type="cellIs" dxfId="2" priority="1" operator="lessThan">
      <formula>0</formula>
    </cfRule>
  </conditionalFormatting>
  <pageMargins left="0.7" right="0.7" top="0.75" bottom="0.75" header="0.3" footer="0.3"/>
  <pageSetup orientation="landscape"/>
</worksheet>
</file>

<file path=xl/worksheets/sheet6.xml><?xml version="1.0" encoding="utf-8"?>
<worksheet xmlns="http://schemas.openxmlformats.org/spreadsheetml/2006/main" xmlns:r="http://schemas.openxmlformats.org/officeDocument/2006/relationships">
  <sheetPr>
    <tabColor rgb="FF6B7A72"/>
    <pageSetUpPr fitToPage="1"/>
  </sheetPr>
  <dimension ref="A1:J53"/>
  <sheetViews>
    <sheetView showGridLines="0" workbookViewId="0"/>
  </sheetViews>
  <sheetFormatPr defaultRowHeight="18" customHeight="1"/>
  <cols>
    <col min="1" max="1" width="2.7109375" style="1" customWidth="1"/>
    <col min="2" max="2" width="34.7109375" customWidth="1"/>
    <col min="3" max="6" width="18.7109375" customWidth="1"/>
    <col min="8" max="10" width="14.7109375" hidden="1" customWidth="1"/>
  </cols>
  <sheetData>
    <row r="1" spans="2:10" ht="32" customHeight="1">
      <c r="B1" s="2" t="s">
        <v>100</v>
      </c>
    </row>
    <row r="2" spans="2:10" ht="18" customHeight="1">
      <c r="B2" s="3" t="s">
        <v>101</v>
      </c>
    </row>
    <row r="4" spans="2:10" ht="18" customHeight="1">
      <c r="B4" s="14" t="s">
        <v>86</v>
      </c>
      <c r="C4" s="28">
        <f>Resumen!B9</f>
        <v>4853.07877232</v>
      </c>
    </row>
    <row r="5" spans="2:10" ht="18" customHeight="1">
      <c r="B5" s="14" t="s">
        <v>102</v>
      </c>
      <c r="C5" s="45">
        <v>200</v>
      </c>
    </row>
    <row r="6" spans="2:10" ht="18" customHeight="1">
      <c r="B6" s="14" t="s">
        <v>103</v>
      </c>
      <c r="C6" s="34">
        <v>5</v>
      </c>
      <c r="D6" s="16" t="s">
        <v>104</v>
      </c>
    </row>
    <row r="7" spans="2:10" ht="18" customHeight="1">
      <c r="B7" s="14" t="s">
        <v>105</v>
      </c>
      <c r="C7" s="33">
        <v>20</v>
      </c>
    </row>
    <row r="10" spans="2:10" ht="18" customHeight="1">
      <c r="B10" s="26" t="s">
        <v>106</v>
      </c>
      <c r="C10" s="26" t="s">
        <v>107</v>
      </c>
      <c r="D10" s="26" t="s">
        <v>108</v>
      </c>
      <c r="E10" s="26" t="s">
        <v>109</v>
      </c>
    </row>
    <row r="11" spans="2:10" ht="18" customHeight="1">
      <c r="B11" s="47">
        <v>0</v>
      </c>
      <c r="C11" s="28">
        <f>IF(B11&gt;$C$7,"",$C$4*(1+$C$6/100)^B11+IF($C$6=0,$C$5*12*B11,$C$5*(((1+$C$6/100)^B11-1)/((1+$C$6/100)^(1/12)-1))))</f>
        <v>4853.07877232</v>
      </c>
      <c r="D11" s="28">
        <f>IF(B11&gt;$C$7,"",$C$4+$C$5*12*B11)</f>
        <v>4853.07877232</v>
      </c>
      <c r="E11" s="38">
        <f>IF(B11&gt;$C$7,"",C11-D11)</f>
        <v>0</v>
      </c>
      <c r="H11" s="13">
        <f>IF(B11&gt;$C$7,NA(),B11)</f>
        <v>0</v>
      </c>
      <c r="I11" s="27">
        <f>IF(B11&gt;$C$7,NA(),C11)</f>
        <v>4853.07877232</v>
      </c>
      <c r="J11" s="27">
        <f>IF(B11&gt;$C$7,NA(),D11)</f>
        <v>4853.07877232</v>
      </c>
    </row>
    <row r="12" spans="2:10" ht="18" customHeight="1">
      <c r="B12" s="47">
        <v>1</v>
      </c>
      <c r="C12" s="28">
        <f>IF(B12&gt;$C$7,"",$C$4*(1+$C$6/100)^B12+IF($C$6=0,$C$5*12*B12,$C$5*(((1+$C$6/100)^B12-1)/((1+$C$6/100)^(1/12)-1))))</f>
        <v>7550.248216855427</v>
      </c>
      <c r="D12" s="28">
        <f>IF(B12&gt;$C$7,"",$C$4+$C$5*12*B12)</f>
        <v>7253.07877232</v>
      </c>
      <c r="E12" s="38">
        <f>IF(B12&gt;$C$7,"",C12-D12)</f>
        <v>297.1694445354269</v>
      </c>
      <c r="H12" s="13">
        <f>IF(B12&gt;$C$7,NA(),B12)</f>
        <v>1</v>
      </c>
      <c r="I12" s="27">
        <f>IF(B12&gt;$C$7,NA(),C12)</f>
        <v>7550.248216855427</v>
      </c>
      <c r="J12" s="27">
        <f>IF(B12&gt;$C$7,NA(),D12)</f>
        <v>7253.07877232</v>
      </c>
    </row>
    <row r="13" spans="2:10" ht="18" customHeight="1">
      <c r="B13" s="47">
        <v>2</v>
      </c>
      <c r="C13" s="28">
        <f>IF(B13&gt;$C$7,"",$C$4*(1+$C$6/100)^B13+IF($C$6=0,$C$5*12*B13,$C$5*(((1+$C$6/100)^B13-1)/((1+$C$6/100)^(1/12)-1))))</f>
        <v>10382.276133617623</v>
      </c>
      <c r="D13" s="28">
        <f>IF(B13&gt;$C$7,"",$C$4+$C$5*12*B13)</f>
        <v>9653.078772320001</v>
      </c>
      <c r="E13" s="38">
        <f>IF(B13&gt;$C$7,"",C13-D13)</f>
        <v>729.1973612976217</v>
      </c>
      <c r="H13" s="13">
        <f>IF(B13&gt;$C$7,NA(),B13)</f>
        <v>2</v>
      </c>
      <c r="I13" s="27">
        <f>IF(B13&gt;$C$7,NA(),C13)</f>
        <v>10382.276133617623</v>
      </c>
      <c r="J13" s="27">
        <f>IF(B13&gt;$C$7,NA(),D13)</f>
        <v>9653.078772320001</v>
      </c>
    </row>
    <row r="14" spans="2:10" ht="18" customHeight="1">
      <c r="B14" s="47">
        <v>3</v>
      </c>
      <c r="C14" s="28">
        <f>IF(B14&gt;$C$7,"",$C$4*(1+$C$6/100)^B14+IF($C$6=0,$C$5*12*B14,$C$5*(((1+$C$6/100)^B14-1)/((1+$C$6/100)^(1/12)-1))))</f>
        <v>13355.905446217934</v>
      </c>
      <c r="D14" s="28">
        <f>IF(B14&gt;$C$7,"",$C$4+$C$5*12*B14)</f>
        <v>12053.078772320001</v>
      </c>
      <c r="E14" s="38">
        <f>IF(B14&gt;$C$7,"",C14-D14)</f>
        <v>1302.8266738979328</v>
      </c>
      <c r="H14" s="13">
        <f>IF(B14&gt;$C$7,NA(),B14)</f>
        <v>3</v>
      </c>
      <c r="I14" s="27">
        <f>IF(B14&gt;$C$7,NA(),C14)</f>
        <v>13355.905446217934</v>
      </c>
      <c r="J14" s="27">
        <f>IF(B14&gt;$C$7,NA(),D14)</f>
        <v>12053.078772320001</v>
      </c>
    </row>
    <row r="15" spans="2:10" ht="18" customHeight="1">
      <c r="B15" s="47">
        <v>4</v>
      </c>
      <c r="C15" s="28">
        <f>IF(B15&gt;$C$7,"",$C$4*(1+$C$6/100)^B15+IF($C$6=0,$C$5*12*B15,$C$5*(((1+$C$6/100)^B15-1)/((1+$C$6/100)^(1/12)-1))))</f>
        <v>16478.21622444825</v>
      </c>
      <c r="D15" s="28">
        <f>IF(B15&gt;$C$7,"",$C$4+$C$5*12*B15)</f>
        <v>14453.078772320001</v>
      </c>
      <c r="E15" s="38">
        <f>IF(B15&gt;$C$7,"",C15-D15)</f>
        <v>2025.1374521282487</v>
      </c>
      <c r="H15" s="13">
        <f>IF(B15&gt;$C$7,NA(),B15)</f>
        <v>4</v>
      </c>
      <c r="I15" s="27">
        <f>IF(B15&gt;$C$7,NA(),C15)</f>
        <v>16478.21622444825</v>
      </c>
      <c r="J15" s="27">
        <f>IF(B15&gt;$C$7,NA(),D15)</f>
        <v>14453.078772320001</v>
      </c>
    </row>
    <row r="16" spans="2:10" ht="18" customHeight="1">
      <c r="B16" s="47">
        <v>5</v>
      </c>
      <c r="C16" s="28">
        <f>IF(B16&gt;$C$7,"",$C$4*(1+$C$6/100)^B16+IF($C$6=0,$C$5*12*B16,$C$5*(((1+$C$6/100)^B16-1)/((1+$C$6/100)^(1/12)-1))))</f>
        <v>19756.642541590092</v>
      </c>
      <c r="D16" s="28">
        <f>IF(B16&gt;$C$7,"",$C$4+$C$5*12*B16)</f>
        <v>16853.07877232</v>
      </c>
      <c r="E16" s="38">
        <f>IF(B16&gt;$C$7,"",C16-D16)</f>
        <v>2903.563769270091</v>
      </c>
      <c r="H16" s="13">
        <f>IF(B16&gt;$C$7,NA(),B16)</f>
        <v>5</v>
      </c>
      <c r="I16" s="27">
        <f>IF(B16&gt;$C$7,NA(),C16)</f>
        <v>19756.642541590092</v>
      </c>
      <c r="J16" s="27">
        <f>IF(B16&gt;$C$7,NA(),D16)</f>
        <v>16853.07877232</v>
      </c>
    </row>
    <row r="17" spans="2:10" ht="18" customHeight="1">
      <c r="B17" s="47">
        <v>6</v>
      </c>
      <c r="C17" s="28">
        <f>IF(B17&gt;$C$7,"",$C$4*(1+$C$6/100)^B17+IF($C$6=0,$C$5*12*B17,$C$5*(((1+$C$6/100)^B17-1)/((1+$C$6/100)^(1/12)-1))))</f>
        <v>23198.990174589017</v>
      </c>
      <c r="D17" s="28">
        <f>IF(B17&gt;$C$7,"",$C$4+$C$5*12*B17)</f>
        <v>19253.07877232</v>
      </c>
      <c r="E17" s="38">
        <f>IF(B17&gt;$C$7,"",C17-D17)</f>
        <v>3945.9114022690155</v>
      </c>
      <c r="H17" s="13">
        <f>IF(B17&gt;$C$7,NA(),B17)</f>
        <v>6</v>
      </c>
      <c r="I17" s="27">
        <f>IF(B17&gt;$C$7,NA(),C17)</f>
        <v>23198.990174589017</v>
      </c>
      <c r="J17" s="27">
        <f>IF(B17&gt;$C$7,NA(),D17)</f>
        <v>19253.07877232</v>
      </c>
    </row>
    <row r="18" spans="2:10" ht="18" customHeight="1">
      <c r="B18" s="47">
        <v>7</v>
      </c>
      <c r="C18" s="28">
        <f>IF(B18&gt;$C$7,"",$C$4*(1+$C$6/100)^B18+IF($C$6=0,$C$5*12*B18,$C$5*(((1+$C$6/100)^B18-1)/((1+$C$6/100)^(1/12)-1))))</f>
        <v>26813.455189237902</v>
      </c>
      <c r="D18" s="28">
        <f>IF(B18&gt;$C$7,"",$C$4+$C$5*12*B18)</f>
        <v>21653.07877232</v>
      </c>
      <c r="E18" s="38">
        <f>IF(B18&gt;$C$7,"",C18-D18)</f>
        <v>5160.376416917901</v>
      </c>
      <c r="H18" s="13">
        <f>IF(B18&gt;$C$7,NA(),B18)</f>
        <v>7</v>
      </c>
      <c r="I18" s="27">
        <f>IF(B18&gt;$C$7,NA(),C18)</f>
        <v>26813.455189237902</v>
      </c>
      <c r="J18" s="27">
        <f>IF(B18&gt;$C$7,NA(),D18)</f>
        <v>21653.07877232</v>
      </c>
    </row>
    <row r="19" spans="2:10" ht="18" customHeight="1">
      <c r="B19" s="47">
        <v>8</v>
      </c>
      <c r="C19" s="28">
        <f>IF(B19&gt;$C$7,"",$C$4*(1+$C$6/100)^B19+IF($C$6=0,$C$5*12*B19,$C$5*(((1+$C$6/100)^B19-1)/((1+$C$6/100)^(1/12)-1))))</f>
        <v>30608.643454619214</v>
      </c>
      <c r="D19" s="28">
        <f>IF(B19&gt;$C$7,"",$C$4+$C$5*12*B19)</f>
        <v>24053.07877232</v>
      </c>
      <c r="E19" s="38">
        <f>IF(B19&gt;$C$7,"",C19-D19)</f>
        <v>6555.564682299213</v>
      </c>
      <c r="H19" s="13">
        <f>IF(B19&gt;$C$7,NA(),B19)</f>
        <v>8</v>
      </c>
      <c r="I19" s="27">
        <f>IF(B19&gt;$C$7,NA(),C19)</f>
        <v>30608.643454619214</v>
      </c>
      <c r="J19" s="27">
        <f>IF(B19&gt;$C$7,NA(),D19)</f>
        <v>24053.07877232</v>
      </c>
    </row>
    <row r="20" spans="2:10" ht="18" customHeight="1">
      <c r="B20" s="47">
        <v>9</v>
      </c>
      <c r="C20" s="28">
        <f>IF(B20&gt;$C$7,"",$C$4*(1+$C$6/100)^B20+IF($C$6=0,$C$5*12*B20,$C$5*(((1+$C$6/100)^B20-1)/((1+$C$6/100)^(1/12)-1))))</f>
        <v>34593.591133269605</v>
      </c>
      <c r="D20" s="28">
        <f>IF(B20&gt;$C$7,"",$C$4+$C$5*12*B20)</f>
        <v>26453.07877232</v>
      </c>
      <c r="E20" s="38">
        <f>IF(B20&gt;$C$7,"",C20-D20)</f>
        <v>8140.512360949604</v>
      </c>
      <c r="H20" s="13">
        <f>IF(B20&gt;$C$7,NA(),B20)</f>
        <v>9</v>
      </c>
      <c r="I20" s="27">
        <f>IF(B20&gt;$C$7,NA(),C20)</f>
        <v>34593.591133269605</v>
      </c>
      <c r="J20" s="27">
        <f>IF(B20&gt;$C$7,NA(),D20)</f>
        <v>26453.07877232</v>
      </c>
    </row>
    <row r="21" spans="2:10" ht="18" customHeight="1">
      <c r="B21" s="47">
        <v>10</v>
      </c>
      <c r="C21" s="28">
        <f>IF(B21&gt;$C$7,"",$C$4*(1+$C$6/100)^B21+IF($C$6=0,$C$5*12*B21,$C$5*(((1+$C$6/100)^B21-1)/((1+$C$6/100)^(1/12)-1))))</f>
        <v>38777.78619585251</v>
      </c>
      <c r="D21" s="28">
        <f>IF(B21&gt;$C$7,"",$C$4+$C$5*12*B21)</f>
        <v>28853.07877232</v>
      </c>
      <c r="E21" s="38">
        <f>IF(B21&gt;$C$7,"",C21-D21)</f>
        <v>9924.707423532509</v>
      </c>
      <c r="H21" s="13">
        <f>IF(B21&gt;$C$7,NA(),B21)</f>
        <v>10</v>
      </c>
      <c r="I21" s="27">
        <f>IF(B21&gt;$C$7,NA(),C21)</f>
        <v>38777.78619585251</v>
      </c>
      <c r="J21" s="27">
        <f>IF(B21&gt;$C$7,NA(),D21)</f>
        <v>28853.07877232</v>
      </c>
    </row>
    <row r="22" spans="2:10" ht="18" customHeight="1">
      <c r="B22" s="47">
        <v>11</v>
      </c>
      <c r="C22" s="28">
        <f>IF(B22&gt;$C$7,"",$C$4*(1+$C$6/100)^B22+IF($C$6=0,$C$5*12*B22,$C$5*(((1+$C$6/100)^B22-1)/((1+$C$6/100)^(1/12)-1))))</f>
        <v>43171.19101156456</v>
      </c>
      <c r="D22" s="28">
        <f>IF(B22&gt;$C$7,"",$C$4+$C$5*12*B22)</f>
        <v>31253.07877232</v>
      </c>
      <c r="E22" s="38">
        <f>IF(B22&gt;$C$7,"",C22-D22)</f>
        <v>11918.112239244558</v>
      </c>
      <c r="H22" s="13">
        <f>IF(B22&gt;$C$7,NA(),B22)</f>
        <v>11</v>
      </c>
      <c r="I22" s="27">
        <f>IF(B22&gt;$C$7,NA(),C22)</f>
        <v>43171.19101156456</v>
      </c>
      <c r="J22" s="27">
        <f>IF(B22&gt;$C$7,NA(),D22)</f>
        <v>31253.07877232</v>
      </c>
    </row>
    <row r="23" spans="2:10" ht="18" customHeight="1">
      <c r="B23" s="47">
        <v>12</v>
      </c>
      <c r="C23" s="28">
        <f>IF(B23&gt;$C$7,"",$C$4*(1+$C$6/100)^B23+IF($C$6=0,$C$5*12*B23,$C$5*(((1+$C$6/100)^B23-1)/((1+$C$6/100)^(1/12)-1))))</f>
        <v>47784.26606806221</v>
      </c>
      <c r="D23" s="28">
        <f>IF(B23&gt;$C$7,"",$C$4+$C$5*12*B23)</f>
        <v>33653.07877232</v>
      </c>
      <c r="E23" s="38">
        <f>IF(B23&gt;$C$7,"",C23-D23)</f>
        <v>14131.18729574221</v>
      </c>
      <c r="H23" s="13">
        <f>IF(B23&gt;$C$7,NA(),B23)</f>
        <v>12</v>
      </c>
      <c r="I23" s="27">
        <f>IF(B23&gt;$C$7,NA(),C23)</f>
        <v>47784.26606806221</v>
      </c>
      <c r="J23" s="27">
        <f>IF(B23&gt;$C$7,NA(),D23)</f>
        <v>33653.07877232</v>
      </c>
    </row>
    <row r="24" spans="2:10" ht="18" customHeight="1">
      <c r="B24" s="47">
        <v>13</v>
      </c>
      <c r="C24" s="28">
        <f>IF(B24&gt;$C$7,"",$C$4*(1+$C$6/100)^B24+IF($C$6=0,$C$5*12*B24,$C$5*(((1+$C$6/100)^B24-1)/((1+$C$6/100)^(1/12)-1))))</f>
        <v>52627.99487738476</v>
      </c>
      <c r="D24" s="28">
        <f>IF(B24&gt;$C$7,"",$C$4+$C$5*12*B24)</f>
        <v>36053.07877232</v>
      </c>
      <c r="E24" s="38">
        <f>IF(B24&gt;$C$7,"",C24-D24)</f>
        <v>16574.91610506476</v>
      </c>
      <c r="H24" s="13">
        <f>IF(B24&gt;$C$7,NA(),B24)</f>
        <v>13</v>
      </c>
      <c r="I24" s="27">
        <f>IF(B24&gt;$C$7,NA(),C24)</f>
        <v>52627.99487738476</v>
      </c>
      <c r="J24" s="27">
        <f>IF(B24&gt;$C$7,NA(),D24)</f>
        <v>36053.07877232</v>
      </c>
    </row>
    <row r="25" spans="2:10" ht="18" customHeight="1">
      <c r="B25" s="47">
        <v>14</v>
      </c>
      <c r="C25" s="28">
        <f>IF(B25&gt;$C$7,"",$C$4*(1+$C$6/100)^B25+IF($C$6=0,$C$5*12*B25,$C$5*(((1+$C$6/100)^B25-1)/((1+$C$6/100)^(1/12)-1))))</f>
        <v>57713.910127173396</v>
      </c>
      <c r="D25" s="28">
        <f>IF(B25&gt;$C$7,"",$C$4+$C$5*12*B25)</f>
        <v>38453.07877232</v>
      </c>
      <c r="E25" s="38">
        <f>IF(B25&gt;$C$7,"",C25-D25)</f>
        <v>19260.8313548534</v>
      </c>
      <c r="H25" s="13">
        <f>IF(B25&gt;$C$7,NA(),B25)</f>
        <v>14</v>
      </c>
      <c r="I25" s="27">
        <f>IF(B25&gt;$C$7,NA(),C25)</f>
        <v>57713.910127173396</v>
      </c>
      <c r="J25" s="27">
        <f>IF(B25&gt;$C$7,NA(),D25)</f>
        <v>38453.07877232</v>
      </c>
    </row>
    <row r="26" spans="2:10" ht="18" customHeight="1">
      <c r="B26" s="47">
        <v>15</v>
      </c>
      <c r="C26" s="28">
        <f>IF(B26&gt;$C$7,"",$C$4*(1+$C$6/100)^B26+IF($C$6=0,$C$5*12*B26,$C$5*(((1+$C$6/100)^B26-1)/((1+$C$6/100)^(1/12)-1))))</f>
        <v>63054.12113945153</v>
      </c>
      <c r="D26" s="28">
        <f>IF(B26&gt;$C$7,"",$C$4+$C$5*12*B26)</f>
        <v>40853.07877232</v>
      </c>
      <c r="E26" s="38">
        <f>IF(B26&gt;$C$7,"",C26-D26)</f>
        <v>22201.04236713153</v>
      </c>
      <c r="H26" s="13">
        <f>IF(B26&gt;$C$7,NA(),B26)</f>
        <v>15</v>
      </c>
      <c r="I26" s="27">
        <f>IF(B26&gt;$C$7,NA(),C26)</f>
        <v>63054.12113945153</v>
      </c>
      <c r="J26" s="27">
        <f>IF(B26&gt;$C$7,NA(),D26)</f>
        <v>40853.07877232</v>
      </c>
    </row>
    <row r="27" spans="2:10" ht="18" customHeight="1">
      <c r="B27" s="47">
        <v>16</v>
      </c>
      <c r="C27" s="28">
        <f>IF(B27&gt;$C$7,"",$C$4*(1+$C$6/100)^B27+IF($C$6=0,$C$5*12*B27,$C$5*(((1+$C$6/100)^B27-1)/((1+$C$6/100)^(1/12)-1))))</f>
        <v>68661.34270234352</v>
      </c>
      <c r="D27" s="28">
        <f>IF(B27&gt;$C$7,"",$C$4+$C$5*12*B27)</f>
        <v>43253.07877232</v>
      </c>
      <c r="E27" s="38">
        <f>IF(B27&gt;$C$7,"",C27-D27)</f>
        <v>25408.263930023524</v>
      </c>
      <c r="H27" s="13">
        <f>IF(B27&gt;$C$7,NA(),B27)</f>
        <v>16</v>
      </c>
      <c r="I27" s="27">
        <f>IF(B27&gt;$C$7,NA(),C27)</f>
        <v>68661.34270234352</v>
      </c>
      <c r="J27" s="27">
        <f>IF(B27&gt;$C$7,NA(),D27)</f>
        <v>43253.07877232</v>
      </c>
    </row>
    <row r="28" spans="2:10" ht="18" customHeight="1">
      <c r="B28" s="47">
        <v>17</v>
      </c>
      <c r="C28" s="28">
        <f>IF(B28&gt;$C$7,"",$C$4*(1+$C$6/100)^B28+IF($C$6=0,$C$5*12*B28,$C$5*(((1+$C$6/100)^B28-1)/((1+$C$6/100)^(1/12)-1))))</f>
        <v>74548.92534338014</v>
      </c>
      <c r="D28" s="28">
        <f>IF(B28&gt;$C$7,"",$C$4+$C$5*12*B28)</f>
        <v>45653.07877232</v>
      </c>
      <c r="E28" s="38">
        <f>IF(B28&gt;$C$7,"",C28-D28)</f>
        <v>28895.846571060138</v>
      </c>
      <c r="H28" s="13">
        <f>IF(B28&gt;$C$7,NA(),B28)</f>
        <v>17</v>
      </c>
      <c r="I28" s="27">
        <f>IF(B28&gt;$C$7,NA(),C28)</f>
        <v>74548.92534338014</v>
      </c>
      <c r="J28" s="27">
        <f>IF(B28&gt;$C$7,NA(),D28)</f>
        <v>45653.07877232</v>
      </c>
    </row>
    <row r="29" spans="2:10" ht="18" customHeight="1">
      <c r="B29" s="47">
        <v>18</v>
      </c>
      <c r="C29" s="28">
        <f>IF(B29&gt;$C$7,"",$C$4*(1+$C$6/100)^B29+IF($C$6=0,$C$5*12*B29,$C$5*(((1+$C$6/100)^B29-1)/((1+$C$6/100)^(1/12)-1))))</f>
        <v>80730.88711646857</v>
      </c>
      <c r="D29" s="28">
        <f>IF(B29&gt;$C$7,"",$C$4+$C$5*12*B29)</f>
        <v>48053.07877232</v>
      </c>
      <c r="E29" s="38">
        <f>IF(B29&gt;$C$7,"",C29-D29)</f>
        <v>32677.808344148572</v>
      </c>
      <c r="H29" s="13">
        <f>IF(B29&gt;$C$7,NA(),B29)</f>
        <v>18</v>
      </c>
      <c r="I29" s="27">
        <f>IF(B29&gt;$C$7,NA(),C29)</f>
        <v>80730.88711646857</v>
      </c>
      <c r="J29" s="27">
        <f>IF(B29&gt;$C$7,NA(),D29)</f>
        <v>48053.07877232</v>
      </c>
    </row>
    <row r="30" spans="2:10" ht="18" customHeight="1">
      <c r="B30" s="47">
        <v>19</v>
      </c>
      <c r="C30" s="28">
        <f>IF(B30&gt;$C$7,"",$C$4*(1+$C$6/100)^B30+IF($C$6=0,$C$5*12*B30,$C$5*(((1+$C$6/100)^B30-1)/((1+$C$6/100)^(1/12)-1))))</f>
        <v>87221.9469782114</v>
      </c>
      <c r="D30" s="28">
        <f>IF(B30&gt;$C$7,"",$C$4+$C$5*12*B30)</f>
        <v>50453.07877232</v>
      </c>
      <c r="E30" s="38">
        <f>IF(B30&gt;$C$7,"",C30-D30)</f>
        <v>36768.868205891406</v>
      </c>
      <c r="H30" s="13">
        <f>IF(B30&gt;$C$7,NA(),B30)</f>
        <v>19</v>
      </c>
      <c r="I30" s="27">
        <f>IF(B30&gt;$C$7,NA(),C30)</f>
        <v>87221.9469782114</v>
      </c>
      <c r="J30" s="27">
        <f>IF(B30&gt;$C$7,NA(),D30)</f>
        <v>50453.07877232</v>
      </c>
    </row>
    <row r="31" spans="2:10" ht="18" customHeight="1">
      <c r="B31" s="47">
        <v>20</v>
      </c>
      <c r="C31" s="28">
        <f>IF(B31&gt;$C$7,"",$C$4*(1+$C$6/100)^B31+IF($C$6=0,$C$5*12*B31,$C$5*(((1+$C$6/100)^B31-1)/((1+$C$6/100)^(1/12)-1))))</f>
        <v>94037.5598330414</v>
      </c>
      <c r="D31" s="28">
        <f>IF(B31&gt;$C$7,"",$C$4+$C$5*12*B31)</f>
        <v>52853.07877232</v>
      </c>
      <c r="E31" s="38">
        <f>IF(B31&gt;$C$7,"",C31-D31)</f>
        <v>41184.48106072141</v>
      </c>
      <c r="H31" s="13">
        <f>IF(B31&gt;$C$7,NA(),B31)</f>
        <v>20</v>
      </c>
      <c r="I31" s="27">
        <f>IF(B31&gt;$C$7,NA(),C31)</f>
        <v>94037.5598330414</v>
      </c>
      <c r="J31" s="27">
        <f>IF(B31&gt;$C$7,NA(),D31)</f>
        <v>52853.07877232</v>
      </c>
    </row>
    <row r="32" spans="2:10" ht="18" customHeight="1">
      <c r="B32" s="47">
        <v>21</v>
      </c>
      <c r="C32" s="28">
        <f>IF(B32&gt;$C$7,"",$C$4*(1+$C$6/100)^B32+IF($C$6=0,$C$5*12*B32,$C$5*(((1+$C$6/100)^B32-1)/((1+$C$6/100)^(1/12)-1))))</f>
        <v/>
      </c>
      <c r="D32" s="28">
        <f>IF(B32&gt;$C$7,"",$C$4+$C$5*12*B32)</f>
        <v/>
      </c>
      <c r="E32" s="38">
        <f>IF(B32&gt;$C$7,"",C32-D32)</f>
        <v/>
      </c>
      <c r="H32" s="13" t="e">
        <f>IF(B32&gt;$C$7,NA(),B32)</f>
        <v>#N/A</v>
      </c>
      <c r="I32" s="27" t="e">
        <f>IF(B32&gt;$C$7,NA(),C32)</f>
        <v>#N/A</v>
      </c>
      <c r="J32" s="27" t="e">
        <f>IF(B32&gt;$C$7,NA(),D32)</f>
        <v>#N/A</v>
      </c>
    </row>
    <row r="33" spans="2:10" ht="18" customHeight="1">
      <c r="B33" s="47">
        <v>22</v>
      </c>
      <c r="C33" s="28">
        <f>IF(B33&gt;$C$7,"",$C$4*(1+$C$6/100)^B33+IF($C$6=0,$C$5*12*B33,$C$5*(((1+$C$6/100)^B33-1)/((1+$C$6/100)^(1/12)-1))))</f>
        <v/>
      </c>
      <c r="D33" s="28">
        <f>IF(B33&gt;$C$7,"",$C$4+$C$5*12*B33)</f>
        <v/>
      </c>
      <c r="E33" s="38">
        <f>IF(B33&gt;$C$7,"",C33-D33)</f>
        <v/>
      </c>
      <c r="H33" s="13" t="e">
        <f>IF(B33&gt;$C$7,NA(),B33)</f>
        <v>#N/A</v>
      </c>
      <c r="I33" s="27" t="e">
        <f>IF(B33&gt;$C$7,NA(),C33)</f>
        <v>#N/A</v>
      </c>
      <c r="J33" s="27" t="e">
        <f>IF(B33&gt;$C$7,NA(),D33)</f>
        <v>#N/A</v>
      </c>
    </row>
    <row r="34" spans="2:10" ht="18" customHeight="1">
      <c r="B34" s="47">
        <v>23</v>
      </c>
      <c r="C34" s="28">
        <f>IF(B34&gt;$C$7,"",$C$4*(1+$C$6/100)^B34+IF($C$6=0,$C$5*12*B34,$C$5*(((1+$C$6/100)^B34-1)/((1+$C$6/100)^(1/12)-1))))</f>
        <v/>
      </c>
      <c r="D34" s="28">
        <f>IF(B34&gt;$C$7,"",$C$4+$C$5*12*B34)</f>
        <v/>
      </c>
      <c r="E34" s="38">
        <f>IF(B34&gt;$C$7,"",C34-D34)</f>
        <v/>
      </c>
      <c r="H34" s="13" t="e">
        <f>IF(B34&gt;$C$7,NA(),B34)</f>
        <v>#N/A</v>
      </c>
      <c r="I34" s="27" t="e">
        <f>IF(B34&gt;$C$7,NA(),C34)</f>
        <v>#N/A</v>
      </c>
      <c r="J34" s="27" t="e">
        <f>IF(B34&gt;$C$7,NA(),D34)</f>
        <v>#N/A</v>
      </c>
    </row>
    <row r="35" spans="2:10" ht="18" customHeight="1">
      <c r="B35" s="47">
        <v>24</v>
      </c>
      <c r="C35" s="28">
        <f>IF(B35&gt;$C$7,"",$C$4*(1+$C$6/100)^B35+IF($C$6=0,$C$5*12*B35,$C$5*(((1+$C$6/100)^B35-1)/((1+$C$6/100)^(1/12)-1))))</f>
        <v/>
      </c>
      <c r="D35" s="28">
        <f>IF(B35&gt;$C$7,"",$C$4+$C$5*12*B35)</f>
        <v/>
      </c>
      <c r="E35" s="38">
        <f>IF(B35&gt;$C$7,"",C35-D35)</f>
        <v/>
      </c>
      <c r="H35" s="13" t="e">
        <f>IF(B35&gt;$C$7,NA(),B35)</f>
        <v>#N/A</v>
      </c>
      <c r="I35" s="27" t="e">
        <f>IF(B35&gt;$C$7,NA(),C35)</f>
        <v>#N/A</v>
      </c>
      <c r="J35" s="27" t="e">
        <f>IF(B35&gt;$C$7,NA(),D35)</f>
        <v>#N/A</v>
      </c>
    </row>
    <row r="36" spans="2:10" ht="18" customHeight="1">
      <c r="B36" s="47">
        <v>25</v>
      </c>
      <c r="C36" s="28">
        <f>IF(B36&gt;$C$7,"",$C$4*(1+$C$6/100)^B36+IF($C$6=0,$C$5*12*B36,$C$5*(((1+$C$6/100)^B36-1)/((1+$C$6/100)^(1/12)-1))))</f>
        <v/>
      </c>
      <c r="D36" s="28">
        <f>IF(B36&gt;$C$7,"",$C$4+$C$5*12*B36)</f>
        <v/>
      </c>
      <c r="E36" s="38">
        <f>IF(B36&gt;$C$7,"",C36-D36)</f>
        <v/>
      </c>
      <c r="H36" s="13" t="e">
        <f>IF(B36&gt;$C$7,NA(),B36)</f>
        <v>#N/A</v>
      </c>
      <c r="I36" s="27" t="e">
        <f>IF(B36&gt;$C$7,NA(),C36)</f>
        <v>#N/A</v>
      </c>
      <c r="J36" s="27" t="e">
        <f>IF(B36&gt;$C$7,NA(),D36)</f>
        <v>#N/A</v>
      </c>
    </row>
    <row r="37" spans="2:10" ht="18" customHeight="1">
      <c r="B37" s="47">
        <v>26</v>
      </c>
      <c r="C37" s="28">
        <f>IF(B37&gt;$C$7,"",$C$4*(1+$C$6/100)^B37+IF($C$6=0,$C$5*12*B37,$C$5*(((1+$C$6/100)^B37-1)/((1+$C$6/100)^(1/12)-1))))</f>
        <v/>
      </c>
      <c r="D37" s="28">
        <f>IF(B37&gt;$C$7,"",$C$4+$C$5*12*B37)</f>
        <v/>
      </c>
      <c r="E37" s="38">
        <f>IF(B37&gt;$C$7,"",C37-D37)</f>
        <v/>
      </c>
      <c r="H37" s="13" t="e">
        <f>IF(B37&gt;$C$7,NA(),B37)</f>
        <v>#N/A</v>
      </c>
      <c r="I37" s="27" t="e">
        <f>IF(B37&gt;$C$7,NA(),C37)</f>
        <v>#N/A</v>
      </c>
      <c r="J37" s="27" t="e">
        <f>IF(B37&gt;$C$7,NA(),D37)</f>
        <v>#N/A</v>
      </c>
    </row>
    <row r="38" spans="2:10" ht="18" customHeight="1">
      <c r="B38" s="47">
        <v>27</v>
      </c>
      <c r="C38" s="28">
        <f>IF(B38&gt;$C$7,"",$C$4*(1+$C$6/100)^B38+IF($C$6=0,$C$5*12*B38,$C$5*(((1+$C$6/100)^B38-1)/((1+$C$6/100)^(1/12)-1))))</f>
        <v/>
      </c>
      <c r="D38" s="28">
        <f>IF(B38&gt;$C$7,"",$C$4+$C$5*12*B38)</f>
        <v/>
      </c>
      <c r="E38" s="38">
        <f>IF(B38&gt;$C$7,"",C38-D38)</f>
        <v/>
      </c>
      <c r="H38" s="13" t="e">
        <f>IF(B38&gt;$C$7,NA(),B38)</f>
        <v>#N/A</v>
      </c>
      <c r="I38" s="27" t="e">
        <f>IF(B38&gt;$C$7,NA(),C38)</f>
        <v>#N/A</v>
      </c>
      <c r="J38" s="27" t="e">
        <f>IF(B38&gt;$C$7,NA(),D38)</f>
        <v>#N/A</v>
      </c>
    </row>
    <row r="39" spans="2:10" ht="18" customHeight="1">
      <c r="B39" s="47">
        <v>28</v>
      </c>
      <c r="C39" s="28">
        <f>IF(B39&gt;$C$7,"",$C$4*(1+$C$6/100)^B39+IF($C$6=0,$C$5*12*B39,$C$5*(((1+$C$6/100)^B39-1)/((1+$C$6/100)^(1/12)-1))))</f>
        <v/>
      </c>
      <c r="D39" s="28">
        <f>IF(B39&gt;$C$7,"",$C$4+$C$5*12*B39)</f>
        <v/>
      </c>
      <c r="E39" s="38">
        <f>IF(B39&gt;$C$7,"",C39-D39)</f>
        <v/>
      </c>
      <c r="H39" s="13" t="e">
        <f>IF(B39&gt;$C$7,NA(),B39)</f>
        <v>#N/A</v>
      </c>
      <c r="I39" s="27" t="e">
        <f>IF(B39&gt;$C$7,NA(),C39)</f>
        <v>#N/A</v>
      </c>
      <c r="J39" s="27" t="e">
        <f>IF(B39&gt;$C$7,NA(),D39)</f>
        <v>#N/A</v>
      </c>
    </row>
    <row r="40" spans="2:10" ht="18" customHeight="1">
      <c r="B40" s="47">
        <v>29</v>
      </c>
      <c r="C40" s="28">
        <f>IF(B40&gt;$C$7,"",$C$4*(1+$C$6/100)^B40+IF($C$6=0,$C$5*12*B40,$C$5*(((1+$C$6/100)^B40-1)/((1+$C$6/100)^(1/12)-1))))</f>
        <v/>
      </c>
      <c r="D40" s="28">
        <f>IF(B40&gt;$C$7,"",$C$4+$C$5*12*B40)</f>
        <v/>
      </c>
      <c r="E40" s="38">
        <f>IF(B40&gt;$C$7,"",C40-D40)</f>
        <v/>
      </c>
      <c r="H40" s="13" t="e">
        <f>IF(B40&gt;$C$7,NA(),B40)</f>
        <v>#N/A</v>
      </c>
      <c r="I40" s="27" t="e">
        <f>IF(B40&gt;$C$7,NA(),C40)</f>
        <v>#N/A</v>
      </c>
      <c r="J40" s="27" t="e">
        <f>IF(B40&gt;$C$7,NA(),D40)</f>
        <v>#N/A</v>
      </c>
    </row>
    <row r="41" spans="2:10" ht="18" customHeight="1">
      <c r="B41" s="47">
        <v>30</v>
      </c>
      <c r="C41" s="28">
        <f>IF(B41&gt;$C$7,"",$C$4*(1+$C$6/100)^B41+IF($C$6=0,$C$5*12*B41,$C$5*(((1+$C$6/100)^B41-1)/((1+$C$6/100)^(1/12)-1))))</f>
        <v/>
      </c>
      <c r="D41" s="28">
        <f>IF(B41&gt;$C$7,"",$C$4+$C$5*12*B41)</f>
        <v/>
      </c>
      <c r="E41" s="38">
        <f>IF(B41&gt;$C$7,"",C41-D41)</f>
        <v/>
      </c>
      <c r="H41" s="13" t="e">
        <f>IF(B41&gt;$C$7,NA(),B41)</f>
        <v>#N/A</v>
      </c>
      <c r="I41" s="27" t="e">
        <f>IF(B41&gt;$C$7,NA(),C41)</f>
        <v>#N/A</v>
      </c>
      <c r="J41" s="27" t="e">
        <f>IF(B41&gt;$C$7,NA(),D41)</f>
        <v>#N/A</v>
      </c>
    </row>
    <row r="42" spans="2:10" ht="18" customHeight="1">
      <c r="B42" s="47">
        <v>31</v>
      </c>
      <c r="C42" s="28">
        <f>IF(B42&gt;$C$7,"",$C$4*(1+$C$6/100)^B42+IF($C$6=0,$C$5*12*B42,$C$5*(((1+$C$6/100)^B42-1)/((1+$C$6/100)^(1/12)-1))))</f>
        <v/>
      </c>
      <c r="D42" s="28">
        <f>IF(B42&gt;$C$7,"",$C$4+$C$5*12*B42)</f>
        <v/>
      </c>
      <c r="E42" s="38">
        <f>IF(B42&gt;$C$7,"",C42-D42)</f>
        <v/>
      </c>
      <c r="H42" s="13" t="e">
        <f>IF(B42&gt;$C$7,NA(),B42)</f>
        <v>#N/A</v>
      </c>
      <c r="I42" s="27" t="e">
        <f>IF(B42&gt;$C$7,NA(),C42)</f>
        <v>#N/A</v>
      </c>
      <c r="J42" s="27" t="e">
        <f>IF(B42&gt;$C$7,NA(),D42)</f>
        <v>#N/A</v>
      </c>
    </row>
    <row r="43" spans="2:10" ht="18" customHeight="1">
      <c r="B43" s="47">
        <v>32</v>
      </c>
      <c r="C43" s="28">
        <f>IF(B43&gt;$C$7,"",$C$4*(1+$C$6/100)^B43+IF($C$6=0,$C$5*12*B43,$C$5*(((1+$C$6/100)^B43-1)/((1+$C$6/100)^(1/12)-1))))</f>
        <v/>
      </c>
      <c r="D43" s="28">
        <f>IF(B43&gt;$C$7,"",$C$4+$C$5*12*B43)</f>
        <v/>
      </c>
      <c r="E43" s="38">
        <f>IF(B43&gt;$C$7,"",C43-D43)</f>
        <v/>
      </c>
      <c r="H43" s="13" t="e">
        <f>IF(B43&gt;$C$7,NA(),B43)</f>
        <v>#N/A</v>
      </c>
      <c r="I43" s="27" t="e">
        <f>IF(B43&gt;$C$7,NA(),C43)</f>
        <v>#N/A</v>
      </c>
      <c r="J43" s="27" t="e">
        <f>IF(B43&gt;$C$7,NA(),D43)</f>
        <v>#N/A</v>
      </c>
    </row>
    <row r="44" spans="2:10" ht="18" customHeight="1">
      <c r="B44" s="47">
        <v>33</v>
      </c>
      <c r="C44" s="28">
        <f>IF(B44&gt;$C$7,"",$C$4*(1+$C$6/100)^B44+IF($C$6=0,$C$5*12*B44,$C$5*(((1+$C$6/100)^B44-1)/((1+$C$6/100)^(1/12)-1))))</f>
        <v/>
      </c>
      <c r="D44" s="28">
        <f>IF(B44&gt;$C$7,"",$C$4+$C$5*12*B44)</f>
        <v/>
      </c>
      <c r="E44" s="38">
        <f>IF(B44&gt;$C$7,"",C44-D44)</f>
        <v/>
      </c>
      <c r="H44" s="13" t="e">
        <f>IF(B44&gt;$C$7,NA(),B44)</f>
        <v>#N/A</v>
      </c>
      <c r="I44" s="27" t="e">
        <f>IF(B44&gt;$C$7,NA(),C44)</f>
        <v>#N/A</v>
      </c>
      <c r="J44" s="27" t="e">
        <f>IF(B44&gt;$C$7,NA(),D44)</f>
        <v>#N/A</v>
      </c>
    </row>
    <row r="45" spans="2:10" ht="18" customHeight="1">
      <c r="B45" s="47">
        <v>34</v>
      </c>
      <c r="C45" s="28">
        <f>IF(B45&gt;$C$7,"",$C$4*(1+$C$6/100)^B45+IF($C$6=0,$C$5*12*B45,$C$5*(((1+$C$6/100)^B45-1)/((1+$C$6/100)^(1/12)-1))))</f>
        <v/>
      </c>
      <c r="D45" s="28">
        <f>IF(B45&gt;$C$7,"",$C$4+$C$5*12*B45)</f>
        <v/>
      </c>
      <c r="E45" s="38">
        <f>IF(B45&gt;$C$7,"",C45-D45)</f>
        <v/>
      </c>
      <c r="H45" s="13" t="e">
        <f>IF(B45&gt;$C$7,NA(),B45)</f>
        <v>#N/A</v>
      </c>
      <c r="I45" s="27" t="e">
        <f>IF(B45&gt;$C$7,NA(),C45)</f>
        <v>#N/A</v>
      </c>
      <c r="J45" s="27" t="e">
        <f>IF(B45&gt;$C$7,NA(),D45)</f>
        <v>#N/A</v>
      </c>
    </row>
    <row r="46" spans="2:10" ht="18" customHeight="1">
      <c r="B46" s="47">
        <v>35</v>
      </c>
      <c r="C46" s="28">
        <f>IF(B46&gt;$C$7,"",$C$4*(1+$C$6/100)^B46+IF($C$6=0,$C$5*12*B46,$C$5*(((1+$C$6/100)^B46-1)/((1+$C$6/100)^(1/12)-1))))</f>
        <v/>
      </c>
      <c r="D46" s="28">
        <f>IF(B46&gt;$C$7,"",$C$4+$C$5*12*B46)</f>
        <v/>
      </c>
      <c r="E46" s="38">
        <f>IF(B46&gt;$C$7,"",C46-D46)</f>
        <v/>
      </c>
      <c r="H46" s="13" t="e">
        <f>IF(B46&gt;$C$7,NA(),B46)</f>
        <v>#N/A</v>
      </c>
      <c r="I46" s="27" t="e">
        <f>IF(B46&gt;$C$7,NA(),C46)</f>
        <v>#N/A</v>
      </c>
      <c r="J46" s="27" t="e">
        <f>IF(B46&gt;$C$7,NA(),D46)</f>
        <v>#N/A</v>
      </c>
    </row>
    <row r="47" spans="2:10" ht="18" customHeight="1">
      <c r="B47" s="47">
        <v>36</v>
      </c>
      <c r="C47" s="28">
        <f>IF(B47&gt;$C$7,"",$C$4*(1+$C$6/100)^B47+IF($C$6=0,$C$5*12*B47,$C$5*(((1+$C$6/100)^B47-1)/((1+$C$6/100)^(1/12)-1))))</f>
        <v/>
      </c>
      <c r="D47" s="28">
        <f>IF(B47&gt;$C$7,"",$C$4+$C$5*12*B47)</f>
        <v/>
      </c>
      <c r="E47" s="38">
        <f>IF(B47&gt;$C$7,"",C47-D47)</f>
        <v/>
      </c>
      <c r="H47" s="13" t="e">
        <f>IF(B47&gt;$C$7,NA(),B47)</f>
        <v>#N/A</v>
      </c>
      <c r="I47" s="27" t="e">
        <f>IF(B47&gt;$C$7,NA(),C47)</f>
        <v>#N/A</v>
      </c>
      <c r="J47" s="27" t="e">
        <f>IF(B47&gt;$C$7,NA(),D47)</f>
        <v>#N/A</v>
      </c>
    </row>
    <row r="48" spans="2:10" ht="18" customHeight="1">
      <c r="B48" s="47">
        <v>37</v>
      </c>
      <c r="C48" s="28">
        <f>IF(B48&gt;$C$7,"",$C$4*(1+$C$6/100)^B48+IF($C$6=0,$C$5*12*B48,$C$5*(((1+$C$6/100)^B48-1)/((1+$C$6/100)^(1/12)-1))))</f>
        <v/>
      </c>
      <c r="D48" s="28">
        <f>IF(B48&gt;$C$7,"",$C$4+$C$5*12*B48)</f>
        <v/>
      </c>
      <c r="E48" s="38">
        <f>IF(B48&gt;$C$7,"",C48-D48)</f>
        <v/>
      </c>
      <c r="H48" s="13" t="e">
        <f>IF(B48&gt;$C$7,NA(),B48)</f>
        <v>#N/A</v>
      </c>
      <c r="I48" s="27" t="e">
        <f>IF(B48&gt;$C$7,NA(),C48)</f>
        <v>#N/A</v>
      </c>
      <c r="J48" s="27" t="e">
        <f>IF(B48&gt;$C$7,NA(),D48)</f>
        <v>#N/A</v>
      </c>
    </row>
    <row r="49" spans="2:10" ht="18" customHeight="1">
      <c r="B49" s="47">
        <v>38</v>
      </c>
      <c r="C49" s="28">
        <f>IF(B49&gt;$C$7,"",$C$4*(1+$C$6/100)^B49+IF($C$6=0,$C$5*12*B49,$C$5*(((1+$C$6/100)^B49-1)/((1+$C$6/100)^(1/12)-1))))</f>
        <v/>
      </c>
      <c r="D49" s="28">
        <f>IF(B49&gt;$C$7,"",$C$4+$C$5*12*B49)</f>
        <v/>
      </c>
      <c r="E49" s="38">
        <f>IF(B49&gt;$C$7,"",C49-D49)</f>
        <v/>
      </c>
      <c r="H49" s="13" t="e">
        <f>IF(B49&gt;$C$7,NA(),B49)</f>
        <v>#N/A</v>
      </c>
      <c r="I49" s="27" t="e">
        <f>IF(B49&gt;$C$7,NA(),C49)</f>
        <v>#N/A</v>
      </c>
      <c r="J49" s="27" t="e">
        <f>IF(B49&gt;$C$7,NA(),D49)</f>
        <v>#N/A</v>
      </c>
    </row>
    <row r="50" spans="2:10" ht="18" customHeight="1">
      <c r="B50" s="47">
        <v>39</v>
      </c>
      <c r="C50" s="28">
        <f>IF(B50&gt;$C$7,"",$C$4*(1+$C$6/100)^B50+IF($C$6=0,$C$5*12*B50,$C$5*(((1+$C$6/100)^B50-1)/((1+$C$6/100)^(1/12)-1))))</f>
        <v/>
      </c>
      <c r="D50" s="28">
        <f>IF(B50&gt;$C$7,"",$C$4+$C$5*12*B50)</f>
        <v/>
      </c>
      <c r="E50" s="38">
        <f>IF(B50&gt;$C$7,"",C50-D50)</f>
        <v/>
      </c>
      <c r="H50" s="13" t="e">
        <f>IF(B50&gt;$C$7,NA(),B50)</f>
        <v>#N/A</v>
      </c>
      <c r="I50" s="27" t="e">
        <f>IF(B50&gt;$C$7,NA(),C50)</f>
        <v>#N/A</v>
      </c>
      <c r="J50" s="27" t="e">
        <f>IF(B50&gt;$C$7,NA(),D50)</f>
        <v>#N/A</v>
      </c>
    </row>
    <row r="51" spans="2:10" ht="18" customHeight="1">
      <c r="B51" s="47">
        <v>40</v>
      </c>
      <c r="C51" s="28">
        <f>IF(B51&gt;$C$7,"",$C$4*(1+$C$6/100)^B51+IF($C$6=0,$C$5*12*B51,$C$5*(((1+$C$6/100)^B51-1)/((1+$C$6/100)^(1/12)-1))))</f>
        <v/>
      </c>
      <c r="D51" s="28">
        <f>IF(B51&gt;$C$7,"",$C$4+$C$5*12*B51)</f>
        <v/>
      </c>
      <c r="E51" s="38">
        <f>IF(B51&gt;$C$7,"",C51-D51)</f>
        <v/>
      </c>
      <c r="H51" s="13" t="e">
        <f>IF(B51&gt;$C$7,NA(),B51)</f>
        <v>#N/A</v>
      </c>
      <c r="I51" s="27" t="e">
        <f>IF(B51&gt;$C$7,NA(),C51)</f>
        <v>#N/A</v>
      </c>
      <c r="J51" s="27" t="e">
        <f>IF(B51&gt;$C$7,NA(),D51)</f>
        <v>#N/A</v>
      </c>
    </row>
    <row r="53" spans="2:10" ht="18" customHeight="1">
      <c r="B53" s="16" t="s">
        <v>110</v>
      </c>
    </row>
  </sheetData>
  <dataValidations count="2">
    <dataValidation type="whole" allowBlank="1" showInputMessage="1" showErrorMessage="1" sqref="C7">
      <formula1>1</formula1>
      <formula2>40</formula2>
    </dataValidation>
    <dataValidation type="decimal" allowBlank="1" showInputMessage="1" showErrorMessage="1" sqref="C6">
      <formula1>-20</formula1>
      <formula2>30</formula2>
    </dataValidation>
  </dataValidations>
  <pageMargins left="0.7" right="0.7" top="0.75" bottom="0.75" header="0.3" footer="0.3"/>
  <pageSetup orientation="landscape"/>
  <drawing r:id="rId1"/>
</worksheet>
</file>

<file path=xl/worksheets/sheet7.xml><?xml version="1.0" encoding="utf-8"?>
<worksheet xmlns="http://schemas.openxmlformats.org/spreadsheetml/2006/main" xmlns:r="http://schemas.openxmlformats.org/officeDocument/2006/relationships">
  <sheetPr>
    <tabColor rgb="FFD9D2C0"/>
  </sheetPr>
  <dimension ref="A1:I10"/>
  <sheetViews>
    <sheetView showGridLines="0" workbookViewId="0"/>
  </sheetViews>
  <sheetFormatPr defaultRowHeight="18" customHeight="1"/>
  <cols>
    <col min="1" max="1" width="2.7109375" style="1" customWidth="1"/>
    <col min="2" max="2" width="18.7109375" customWidth="1"/>
    <col min="4" max="4" width="18.7109375" customWidth="1"/>
    <col min="6" max="8" width="14.7109375" customWidth="1"/>
  </cols>
  <sheetData>
    <row r="1" spans="2:9" ht="32" customHeight="1">
      <c r="B1" s="4" t="s">
        <v>0</v>
      </c>
      <c r="D1" s="4" t="s">
        <v>1</v>
      </c>
      <c r="F1" s="26" t="s">
        <v>10</v>
      </c>
      <c r="G1" s="26" t="s">
        <v>11</v>
      </c>
      <c r="H1" s="26" t="s">
        <v>12</v>
      </c>
      <c r="I1" s="26" t="s">
        <v>13</v>
      </c>
    </row>
    <row r="2" spans="2:9" ht="18" customHeight="1">
      <c r="B2" s="24" t="s">
        <v>2</v>
      </c>
      <c r="D2" s="24" t="s">
        <v>6</v>
      </c>
      <c r="F2" s="45">
        <v>0</v>
      </c>
      <c r="G2" s="45">
        <v>6000</v>
      </c>
      <c r="H2" s="35">
        <v>0.19</v>
      </c>
      <c r="I2" s="28">
        <f>MAX(0,MIN(Resumen!$E$15,G2)-F2)</f>
        <v>253.30422981891388</v>
      </c>
    </row>
    <row r="3" spans="2:9" ht="18" customHeight="1">
      <c r="B3" s="24" t="s">
        <v>3</v>
      </c>
      <c r="D3" s="24" t="s">
        <v>7</v>
      </c>
      <c r="F3" s="45">
        <v>6000</v>
      </c>
      <c r="G3" s="45">
        <v>50000</v>
      </c>
      <c r="H3" s="35">
        <v>0.21</v>
      </c>
      <c r="I3" s="28">
        <f>MAX(0,MIN(Resumen!$E$15,G3)-F3)</f>
        <v>0</v>
      </c>
    </row>
    <row r="4" spans="2:9" ht="18" customHeight="1">
      <c r="B4" s="24" t="s">
        <v>4</v>
      </c>
      <c r="D4" s="24" t="s">
        <v>8</v>
      </c>
      <c r="F4" s="45">
        <v>50000</v>
      </c>
      <c r="G4" s="45">
        <v>200000</v>
      </c>
      <c r="H4" s="35">
        <v>0.23</v>
      </c>
      <c r="I4" s="28">
        <f>MAX(0,MIN(Resumen!$E$15,G4)-F4)</f>
        <v>0</v>
      </c>
    </row>
    <row r="5" spans="2:9" ht="18" customHeight="1">
      <c r="B5" s="24" t="s">
        <v>5</v>
      </c>
      <c r="D5" s="24" t="s">
        <v>9</v>
      </c>
      <c r="F5" s="45">
        <v>200000</v>
      </c>
      <c r="G5" s="45">
        <v>300000</v>
      </c>
      <c r="H5" s="35">
        <v>0.27</v>
      </c>
      <c r="I5" s="28">
        <f>MAX(0,MIN(Resumen!$E$15,G5)-F5)</f>
        <v>0</v>
      </c>
    </row>
    <row r="6" spans="2:9" ht="18" customHeight="1">
      <c r="F6" s="45">
        <v>300000</v>
      </c>
      <c r="G6" s="45">
        <v>1000000000000</v>
      </c>
      <c r="H6" s="35">
        <v>0.3</v>
      </c>
      <c r="I6" s="28">
        <f>MAX(0,MIN(Resumen!$E$15,G6)-F6)</f>
        <v>0</v>
      </c>
    </row>
    <row r="8" spans="2:9" ht="18" customHeight="1">
      <c r="F8" s="16" t="s">
        <v>14</v>
      </c>
    </row>
    <row r="9" spans="2:9" ht="18" customHeight="1">
      <c r="F9" s="16" t="s">
        <v>15</v>
      </c>
    </row>
    <row r="10" spans="2:9" ht="18" customHeight="1">
      <c r="B10" s="16" t="s">
        <v>16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sheetPr>
    <tabColor rgb="FFD9D2C0"/>
  </sheetPr>
  <dimension ref="A1:D502"/>
  <sheetViews>
    <sheetView showGridLines="0" workbookViewId="0"/>
  </sheetViews>
  <sheetFormatPr defaultRowHeight="18" customHeight="1"/>
  <cols>
    <col min="1" max="2" width="16.7109375" customWidth="1"/>
  </cols>
  <sheetData>
    <row r="1" spans="1:4" ht="32" customHeight="1">
      <c r="A1" s="27">
        <f>SUMIFS(Operaciones!$K$6:$K$505,Operaciones!$L$6:$L$505,MIN(Operaciones!$L$6:$L$505))</f>
        <v>-600</v>
      </c>
      <c r="B1" s="46">
        <f>MIN(Operaciones!$L$6:$L$505)</f>
        <v>45660.0</v>
      </c>
      <c r="D1" s="16" t="s">
        <v>111</v>
      </c>
    </row>
    <row r="2" spans="1:4" ht="18" customHeight="1">
      <c r="A2" s="27">
        <f>IF(Operaciones!L6="",0,IF(Operaciones!L6=$B$1,0,Operaciones!K6))</f>
        <v>0</v>
      </c>
      <c r="B2" s="46">
        <f>IF(Operaciones!L6="",$B$1,Operaciones!L6)</f>
        <v>45660.0</v>
      </c>
    </row>
    <row r="3" spans="1:4" ht="18" customHeight="1">
      <c r="A3" s="27">
        <f>IF(Operaciones!L7="",0,IF(Operaciones!L7=$B$1,0,Operaciones!K7))</f>
        <v>-119.99978853</v>
      </c>
      <c r="B3" s="46">
        <f>IF(Operaciones!L7="",$B$1,Operaciones!L7)</f>
        <v>45662.0</v>
      </c>
    </row>
    <row r="4" spans="1:4" ht="18" customHeight="1">
      <c r="A4" s="27">
        <f>IF(Operaciones!L8="",0,IF(Operaciones!L8=$B$1,0,Operaciones!K8))</f>
        <v>-40.00012236</v>
      </c>
      <c r="B4" s="46">
        <f>IF(Operaciones!L8="",$B$1,Operaciones!L8)</f>
        <v>45662.0</v>
      </c>
    </row>
    <row r="5" spans="1:4" ht="18" customHeight="1">
      <c r="A5" s="27">
        <f>IF(Operaciones!L9="",0,IF(Operaciones!L9=$B$1,0,Operaciones!K9))</f>
        <v>-39.9996541</v>
      </c>
      <c r="B5" s="46">
        <f>IF(Operaciones!L9="",$B$1,Operaciones!L9)</f>
        <v>45662.0</v>
      </c>
    </row>
    <row r="6" spans="1:4" ht="18" customHeight="1">
      <c r="A6" s="27">
        <f>IF(Operaciones!L10="",0,IF(Operaciones!L10=$B$1,0,Operaciones!K10))</f>
        <v>-119.99976371999999</v>
      </c>
      <c r="B6" s="46">
        <f>IF(Operaciones!L10="",$B$1,Operaciones!L10)</f>
        <v>45693.0</v>
      </c>
    </row>
    <row r="7" spans="1:4" ht="18" customHeight="1">
      <c r="A7" s="27">
        <f>IF(Operaciones!L11="",0,IF(Operaciones!L11=$B$1,0,Operaciones!K11))</f>
        <v>-39.99968046</v>
      </c>
      <c r="B7" s="46">
        <f>IF(Operaciones!L11="",$B$1,Operaciones!L11)</f>
        <v>45693.0</v>
      </c>
    </row>
    <row r="8" spans="1:4" ht="18" customHeight="1">
      <c r="A8" s="27">
        <f>IF(Operaciones!L12="",0,IF(Operaciones!L12=$B$1,0,Operaciones!K12))</f>
        <v>-39.99968811000001</v>
      </c>
      <c r="B8" s="46">
        <f>IF(Operaciones!L12="",$B$1,Operaciones!L12)</f>
        <v>45693.0</v>
      </c>
    </row>
    <row r="9" spans="1:4" ht="18" customHeight="1">
      <c r="A9" s="27">
        <f>IF(Operaciones!L13="",0,IF(Operaciones!L13=$B$1,0,Operaciones!K13))</f>
        <v>-120.00043138</v>
      </c>
      <c r="B9" s="46">
        <f>IF(Operaciones!L13="",$B$1,Operaciones!L13)</f>
        <v>45721.0</v>
      </c>
    </row>
    <row r="10" spans="1:4" ht="18" customHeight="1">
      <c r="A10" s="27">
        <f>IF(Operaciones!L14="",0,IF(Operaciones!L14=$B$1,0,Operaciones!K14))</f>
        <v>-40.00017561</v>
      </c>
      <c r="B10" s="46">
        <f>IF(Operaciones!L14="",$B$1,Operaciones!L14)</f>
        <v>45721.0</v>
      </c>
    </row>
    <row r="11" spans="1:4" ht="18" customHeight="1">
      <c r="A11" s="27">
        <f>IF(Operaciones!L15="",0,IF(Operaciones!L15=$B$1,0,Operaciones!K15))</f>
        <v>-39.9999978</v>
      </c>
      <c r="B11" s="46">
        <f>IF(Operaciones!L15="",$B$1,Operaciones!L15)</f>
        <v>45721.0</v>
      </c>
    </row>
    <row r="12" spans="1:4" ht="18" customHeight="1">
      <c r="A12" s="27">
        <f>IF(Operaciones!L16="",0,IF(Operaciones!L16=$B$1,0,Operaciones!K16))</f>
        <v>-120.00019901</v>
      </c>
      <c r="B12" s="46">
        <f>IF(Operaciones!L16="",$B$1,Operaciones!L16)</f>
        <v>45752.0</v>
      </c>
    </row>
    <row r="13" spans="1:4" ht="18" customHeight="1">
      <c r="A13" s="27">
        <f>IF(Operaciones!L17="",0,IF(Operaciones!L17=$B$1,0,Operaciones!K17))</f>
        <v>-39.99974767</v>
      </c>
      <c r="B13" s="46">
        <f>IF(Operaciones!L17="",$B$1,Operaciones!L17)</f>
        <v>45752.0</v>
      </c>
    </row>
    <row r="14" spans="1:4" ht="18" customHeight="1">
      <c r="A14" s="27">
        <f>IF(Operaciones!L18="",0,IF(Operaciones!L18=$B$1,0,Operaciones!K18))</f>
        <v>-40.00053645</v>
      </c>
      <c r="B14" s="46">
        <f>IF(Operaciones!L18="",$B$1,Operaciones!L18)</f>
        <v>45752.0</v>
      </c>
    </row>
    <row r="15" spans="1:4" ht="18" customHeight="1">
      <c r="A15" s="27">
        <f>IF(Operaciones!L19="",0,IF(Operaciones!L19=$B$1,0,Operaciones!K19))</f>
        <v>-119.99993229</v>
      </c>
      <c r="B15" s="46">
        <f>IF(Operaciones!L19="",$B$1,Operaciones!L19)</f>
        <v>45782.0</v>
      </c>
    </row>
    <row r="16" spans="1:4" ht="18" customHeight="1">
      <c r="A16" s="27">
        <f>IF(Operaciones!L20="",0,IF(Operaciones!L20=$B$1,0,Operaciones!K20))</f>
        <v>-40.00038525</v>
      </c>
      <c r="B16" s="46">
        <f>IF(Operaciones!L20="",$B$1,Operaciones!L20)</f>
        <v>45782.0</v>
      </c>
    </row>
    <row r="17" spans="1:2" ht="18" customHeight="1">
      <c r="A17" s="27">
        <f>IF(Operaciones!L21="",0,IF(Operaciones!L21=$B$1,0,Operaciones!K21))</f>
        <v>-39.999522</v>
      </c>
      <c r="B17" s="46">
        <f>IF(Operaciones!L21="",$B$1,Operaciones!L21)</f>
        <v>45782.0</v>
      </c>
    </row>
    <row r="18" spans="1:2" ht="18" customHeight="1">
      <c r="A18" s="27">
        <f>IF(Operaciones!L22="",0,IF(Operaciones!L22=$B$1,0,Operaciones!K22))</f>
        <v>-120.000289</v>
      </c>
      <c r="B18" s="46">
        <f>IF(Operaciones!L22="",$B$1,Operaciones!L22)</f>
        <v>45813.0</v>
      </c>
    </row>
    <row r="19" spans="1:2" ht="18" customHeight="1">
      <c r="A19" s="27">
        <f>IF(Operaciones!L23="",0,IF(Operaciones!L23=$B$1,0,Operaciones!K23))</f>
        <v>-40.00031685</v>
      </c>
      <c r="B19" s="46">
        <f>IF(Operaciones!L23="",$B$1,Operaciones!L23)</f>
        <v>45813.0</v>
      </c>
    </row>
    <row r="20" spans="1:2" ht="18" customHeight="1">
      <c r="A20" s="27">
        <f>IF(Operaciones!L24="",0,IF(Operaciones!L24=$B$1,0,Operaciones!K24))</f>
        <v>-40.000022</v>
      </c>
      <c r="B20" s="46">
        <f>IF(Operaciones!L24="",$B$1,Operaciones!L24)</f>
        <v>45813.0</v>
      </c>
    </row>
    <row r="21" spans="1:2" ht="18" customHeight="1">
      <c r="A21" s="27">
        <f>IF(Operaciones!L25="",0,IF(Operaciones!L25=$B$1,0,Operaciones!K25))</f>
        <v>-120.00036840000001</v>
      </c>
      <c r="B21" s="46">
        <f>IF(Operaciones!L25="",$B$1,Operaciones!L25)</f>
        <v>45843.0</v>
      </c>
    </row>
    <row r="22" spans="1:2" ht="18" customHeight="1">
      <c r="A22" s="27">
        <f>IF(Operaciones!L26="",0,IF(Operaciones!L26=$B$1,0,Operaciones!K26))</f>
        <v>-39.999858</v>
      </c>
      <c r="B22" s="46">
        <f>IF(Operaciones!L26="",$B$1,Operaciones!L26)</f>
        <v>45843.0</v>
      </c>
    </row>
    <row r="23" spans="1:2" ht="18" customHeight="1">
      <c r="A23" s="27">
        <f>IF(Operaciones!L27="",0,IF(Operaciones!L27=$B$1,0,Operaciones!K27))</f>
        <v>-39.99978333</v>
      </c>
      <c r="B23" s="46">
        <f>IF(Operaciones!L27="",$B$1,Operaciones!L27)</f>
        <v>45843.0</v>
      </c>
    </row>
    <row r="24" spans="1:2" ht="18" customHeight="1">
      <c r="A24" s="27">
        <f>IF(Operaciones!L28="",0,IF(Operaciones!L28=$B$1,0,Operaciones!K28))</f>
        <v>-120.0004694</v>
      </c>
      <c r="B24" s="46">
        <f>IF(Operaciones!L28="",$B$1,Operaciones!L28)</f>
        <v>45874.0</v>
      </c>
    </row>
    <row r="25" spans="1:2" ht="18" customHeight="1">
      <c r="A25" s="27">
        <f>IF(Operaciones!L29="",0,IF(Operaciones!L29=$B$1,0,Operaciones!K29))</f>
        <v>-40.00039744</v>
      </c>
      <c r="B25" s="46">
        <f>IF(Operaciones!L29="",$B$1,Operaciones!L29)</f>
        <v>45874.0</v>
      </c>
    </row>
    <row r="26" spans="1:2" ht="18" customHeight="1">
      <c r="A26" s="27">
        <f>IF(Operaciones!L30="",0,IF(Operaciones!L30=$B$1,0,Operaciones!K30))</f>
        <v>-39.99972386</v>
      </c>
      <c r="B26" s="46">
        <f>IF(Operaciones!L30="",$B$1,Operaciones!L30)</f>
        <v>45874.0</v>
      </c>
    </row>
    <row r="27" spans="1:2" ht="18" customHeight="1">
      <c r="A27" s="27">
        <f>IF(Operaciones!L31="",0,IF(Operaciones!L31=$B$1,0,Operaciones!K31))</f>
        <v>-119.99963416</v>
      </c>
      <c r="B27" s="46">
        <f>IF(Operaciones!L31="",$B$1,Operaciones!L31)</f>
        <v>45905.0</v>
      </c>
    </row>
    <row r="28" spans="1:2" ht="18" customHeight="1">
      <c r="A28" s="27">
        <f>IF(Operaciones!L32="",0,IF(Operaciones!L32=$B$1,0,Operaciones!K32))</f>
        <v>-39.9997512</v>
      </c>
      <c r="B28" s="46">
        <f>IF(Operaciones!L32="",$B$1,Operaciones!L32)</f>
        <v>45905.0</v>
      </c>
    </row>
    <row r="29" spans="1:2" ht="18" customHeight="1">
      <c r="A29" s="27">
        <f>IF(Operaciones!L33="",0,IF(Operaciones!L33=$B$1,0,Operaciones!K33))</f>
        <v>-39.99990176</v>
      </c>
      <c r="B29" s="46">
        <f>IF(Operaciones!L33="",$B$1,Operaciones!L33)</f>
        <v>45905.0</v>
      </c>
    </row>
    <row r="30" spans="1:2" ht="18" customHeight="1">
      <c r="A30" s="27">
        <f>IF(Operaciones!L34="",0,IF(Operaciones!L34=$B$1,0,Operaciones!K34))</f>
        <v>-120.0004678</v>
      </c>
      <c r="B30" s="46">
        <f>IF(Operaciones!L34="",$B$1,Operaciones!L34)</f>
        <v>45935.0</v>
      </c>
    </row>
    <row r="31" spans="1:2" ht="18" customHeight="1">
      <c r="A31" s="27">
        <f>IF(Operaciones!L35="",0,IF(Operaciones!L35=$B$1,0,Operaciones!K35))</f>
        <v>-40.000276299999996</v>
      </c>
      <c r="B31" s="46">
        <f>IF(Operaciones!L35="",$B$1,Operaciones!L35)</f>
        <v>45935.0</v>
      </c>
    </row>
    <row r="32" spans="1:2" ht="18" customHeight="1">
      <c r="A32" s="27">
        <f>IF(Operaciones!L36="",0,IF(Operaciones!L36=$B$1,0,Operaciones!K36))</f>
        <v>-40.00054448</v>
      </c>
      <c r="B32" s="46">
        <f>IF(Operaciones!L36="",$B$1,Operaciones!L36)</f>
        <v>45935.0</v>
      </c>
    </row>
    <row r="33" spans="1:2" ht="18" customHeight="1">
      <c r="A33" s="27">
        <f>IF(Operaciones!L37="",0,IF(Operaciones!L37=$B$1,0,Operaciones!K37))</f>
        <v>-120.00015649</v>
      </c>
      <c r="B33" s="46">
        <f>IF(Operaciones!L37="",$B$1,Operaciones!L37)</f>
        <v>45966.0</v>
      </c>
    </row>
    <row r="34" spans="1:2" ht="18" customHeight="1">
      <c r="A34" s="27">
        <f>IF(Operaciones!L38="",0,IF(Operaciones!L38=$B$1,0,Operaciones!K38))</f>
        <v>-39.99982206</v>
      </c>
      <c r="B34" s="46">
        <f>IF(Operaciones!L38="",$B$1,Operaciones!L38)</f>
        <v>45966.0</v>
      </c>
    </row>
    <row r="35" spans="1:2" ht="18" customHeight="1">
      <c r="A35" s="27">
        <f>IF(Operaciones!L39="",0,IF(Operaciones!L39=$B$1,0,Operaciones!K39))</f>
        <v>-40.00052776</v>
      </c>
      <c r="B35" s="46">
        <f>IF(Operaciones!L39="",$B$1,Operaciones!L39)</f>
        <v>45966.0</v>
      </c>
    </row>
    <row r="36" spans="1:2" ht="18" customHeight="1">
      <c r="A36" s="27">
        <f>IF(Operaciones!L40="",0,IF(Operaciones!L40=$B$1,0,Operaciones!K40))</f>
        <v>-120.00052097000001</v>
      </c>
      <c r="B36" s="46">
        <f>IF(Operaciones!L40="",$B$1,Operaciones!L40)</f>
        <v>45996.0</v>
      </c>
    </row>
    <row r="37" spans="1:2" ht="18" customHeight="1">
      <c r="A37" s="27">
        <f>IF(Operaciones!L41="",0,IF(Operaciones!L41=$B$1,0,Operaciones!K41))</f>
        <v>-39.9998923</v>
      </c>
      <c r="B37" s="46">
        <f>IF(Operaciones!L41="",$B$1,Operaciones!L41)</f>
        <v>45996.0</v>
      </c>
    </row>
    <row r="38" spans="1:2" ht="18" customHeight="1">
      <c r="A38" s="27">
        <f>IF(Operaciones!L42="",0,IF(Operaciones!L42=$B$1,0,Operaciones!K42))</f>
        <v>-39.999971699999996</v>
      </c>
      <c r="B38" s="46">
        <f>IF(Operaciones!L42="",$B$1,Operaciones!L42)</f>
        <v>45996.0</v>
      </c>
    </row>
    <row r="39" spans="1:2" ht="18" customHeight="1">
      <c r="A39" s="27">
        <f>IF(Operaciones!L43="",0,IF(Operaciones!L43=$B$1,0,Operaciones!K43))</f>
        <v>-119.99999743</v>
      </c>
      <c r="B39" s="46">
        <f>IF(Operaciones!L43="",$B$1,Operaciones!L43)</f>
        <v>46027.0</v>
      </c>
    </row>
    <row r="40" spans="1:2" ht="18" customHeight="1">
      <c r="A40" s="27">
        <f>IF(Operaciones!L44="",0,IF(Operaciones!L44=$B$1,0,Operaciones!K44))</f>
        <v>-39.99971052</v>
      </c>
      <c r="B40" s="46">
        <f>IF(Operaciones!L44="",$B$1,Operaciones!L44)</f>
        <v>46027.0</v>
      </c>
    </row>
    <row r="41" spans="1:2" ht="18" customHeight="1">
      <c r="A41" s="27">
        <f>IF(Operaciones!L45="",0,IF(Operaciones!L45=$B$1,0,Operaciones!K45))</f>
        <v>-39.99956952</v>
      </c>
      <c r="B41" s="46">
        <f>IF(Operaciones!L45="",$B$1,Operaciones!L45)</f>
        <v>46027.0</v>
      </c>
    </row>
    <row r="42" spans="1:2" ht="18" customHeight="1">
      <c r="A42" s="27">
        <f>IF(Operaciones!L46="",0,IF(Operaciones!L46=$B$1,0,Operaciones!K46))</f>
        <v>-120.00015556000001</v>
      </c>
      <c r="B42" s="46">
        <f>IF(Operaciones!L46="",$B$1,Operaciones!L46)</f>
        <v>46058.0</v>
      </c>
    </row>
    <row r="43" spans="1:2" ht="18" customHeight="1">
      <c r="A43" s="27">
        <f>IF(Operaciones!L47="",0,IF(Operaciones!L47=$B$1,0,Operaciones!K47))</f>
        <v>-39.999931999999994</v>
      </c>
      <c r="B43" s="46">
        <f>IF(Operaciones!L47="",$B$1,Operaciones!L47)</f>
        <v>46058.0</v>
      </c>
    </row>
    <row r="44" spans="1:2" ht="18" customHeight="1">
      <c r="A44" s="27">
        <f>IF(Operaciones!L48="",0,IF(Operaciones!L48=$B$1,0,Operaciones!K48))</f>
        <v>-40.0000563</v>
      </c>
      <c r="B44" s="46">
        <f>IF(Operaciones!L48="",$B$1,Operaciones!L48)</f>
        <v>46058.0</v>
      </c>
    </row>
    <row r="45" spans="1:2" ht="18" customHeight="1">
      <c r="A45" s="27">
        <f>IF(Operaciones!L49="",0,IF(Operaciones!L49=$B$1,0,Operaciones!K49))</f>
        <v>-120.00024825</v>
      </c>
      <c r="B45" s="46">
        <f>IF(Operaciones!L49="",$B$1,Operaciones!L49)</f>
        <v>46086.0</v>
      </c>
    </row>
    <row r="46" spans="1:2" ht="18" customHeight="1">
      <c r="A46" s="27">
        <f>IF(Operaciones!L50="",0,IF(Operaciones!L50=$B$1,0,Operaciones!K50))</f>
        <v>-40.000218669999995</v>
      </c>
      <c r="B46" s="46">
        <f>IF(Operaciones!L50="",$B$1,Operaciones!L50)</f>
        <v>46086.0</v>
      </c>
    </row>
    <row r="47" spans="1:2" ht="18" customHeight="1">
      <c r="A47" s="27">
        <f>IF(Operaciones!L51="",0,IF(Operaciones!L51=$B$1,0,Operaciones!K51))</f>
        <v>-39.999924</v>
      </c>
      <c r="B47" s="46">
        <f>IF(Operaciones!L51="",$B$1,Operaciones!L51)</f>
        <v>46086.0</v>
      </c>
    </row>
    <row r="48" spans="1:2" ht="18" customHeight="1">
      <c r="A48" s="27">
        <f>IF(Operaciones!L52="",0,IF(Operaciones!L52=$B$1,0,Operaciones!K52))</f>
        <v>207.338</v>
      </c>
      <c r="B48" s="46">
        <f>IF(Operaciones!L52="",$B$1,Operaciones!L52)</f>
        <v>46101.0</v>
      </c>
    </row>
    <row r="49" spans="1:2" ht="18" customHeight="1">
      <c r="A49" s="27">
        <f>IF(Operaciones!L53="",0,IF(Operaciones!L53=$B$1,0,Operaciones!K53))</f>
        <v>-120.00031267</v>
      </c>
      <c r="B49" s="46">
        <f>IF(Operaciones!L53="",$B$1,Operaciones!L53)</f>
        <v>46117.0</v>
      </c>
    </row>
    <row r="50" spans="1:2" ht="18" customHeight="1">
      <c r="A50" s="27">
        <f>IF(Operaciones!L54="",0,IF(Operaciones!L54=$B$1,0,Operaciones!K54))</f>
        <v>-40.0000464</v>
      </c>
      <c r="B50" s="46">
        <f>IF(Operaciones!L54="",$B$1,Operaciones!L54)</f>
        <v>46117.0</v>
      </c>
    </row>
    <row r="51" spans="1:2" ht="18" customHeight="1">
      <c r="A51" s="27">
        <f>IF(Operaciones!L55="",0,IF(Operaciones!L55=$B$1,0,Operaciones!K55))</f>
        <v>-40.000339260000004</v>
      </c>
      <c r="B51" s="46">
        <f>IF(Operaciones!L55="",$B$1,Operaciones!L55)</f>
        <v>46117.0</v>
      </c>
    </row>
    <row r="52" spans="1:2" ht="18" customHeight="1">
      <c r="A52" s="27">
        <f>IF(Operaciones!L56="",0,IF(Operaciones!L56=$B$1,0,Operaciones!K56))</f>
        <v>-119.99987505</v>
      </c>
      <c r="B52" s="46">
        <f>IF(Operaciones!L56="",$B$1,Operaciones!L56)</f>
        <v>46147.0</v>
      </c>
    </row>
    <row r="53" spans="1:2" ht="18" customHeight="1">
      <c r="A53" s="27">
        <f>IF(Operaciones!L57="",0,IF(Operaciones!L57=$B$1,0,Operaciones!K57))</f>
        <v>-39.99997133</v>
      </c>
      <c r="B53" s="46">
        <f>IF(Operaciones!L57="",$B$1,Operaciones!L57)</f>
        <v>46147.0</v>
      </c>
    </row>
    <row r="54" spans="1:2" ht="18" customHeight="1">
      <c r="A54" s="27">
        <f>IF(Operaciones!L58="",0,IF(Operaciones!L58=$B$1,0,Operaciones!K58))</f>
        <v>-40.000190079999996</v>
      </c>
      <c r="B54" s="46">
        <f>IF(Operaciones!L58="",$B$1,Operaciones!L58)</f>
        <v>46147.0</v>
      </c>
    </row>
    <row r="55" spans="1:2" ht="18" customHeight="1">
      <c r="A55" s="27">
        <f>IF(Operaciones!L59="",0,IF(Operaciones!L59=$B$1,0,Operaciones!K59))</f>
        <v>-119.99989716000002</v>
      </c>
      <c r="B55" s="46">
        <f>IF(Operaciones!L59="",$B$1,Operaciones!L59)</f>
        <v>46178.0</v>
      </c>
    </row>
    <row r="56" spans="1:2" ht="18" customHeight="1">
      <c r="A56" s="27">
        <f>IF(Operaciones!L60="",0,IF(Operaciones!L60=$B$1,0,Operaciones!K60))</f>
        <v>-39.99963882</v>
      </c>
      <c r="B56" s="46">
        <f>IF(Operaciones!L60="",$B$1,Operaciones!L60)</f>
        <v>46178.0</v>
      </c>
    </row>
    <row r="57" spans="1:2" ht="18" customHeight="1">
      <c r="A57" s="27">
        <f>IF(Operaciones!L61="",0,IF(Operaciones!L61=$B$1,0,Operaciones!K61))</f>
        <v>-40.00040193</v>
      </c>
      <c r="B57" s="46">
        <f>IF(Operaciones!L61="",$B$1,Operaciones!L61)</f>
        <v>46178.0</v>
      </c>
    </row>
    <row r="58" spans="1:2" ht="18" customHeight="1">
      <c r="A58" s="27">
        <f>IF(Operaciones!L62="",0,IF(Operaciones!L62=$B$1,0,Operaciones!K62))</f>
        <v>0</v>
      </c>
      <c r="B58" s="46">
        <f>IF(Operaciones!L62="",$B$1,Operaciones!L62)</f>
        <v>46188.0</v>
      </c>
    </row>
    <row r="59" spans="1:2" ht="18" customHeight="1">
      <c r="A59" s="27">
        <f>IF(Operaciones!L63="",0,IF(Operaciones!L63=$B$1,0,Operaciones!K63))</f>
        <v>0</v>
      </c>
      <c r="B59" s="46">
        <f>IF(Operaciones!L63="",$B$1,Operaciones!L63)</f>
        <v>46188.0</v>
      </c>
    </row>
    <row r="60" spans="1:2" ht="18" customHeight="1">
      <c r="A60" s="27">
        <f>IF(Operaciones!L64="",0,IF(Operaciones!L64=$B$1,0,Operaciones!K64))</f>
        <v>-120.00016512</v>
      </c>
      <c r="B60" s="46">
        <f>IF(Operaciones!L64="",$B$1,Operaciones!L64)</f>
        <v>46208.0</v>
      </c>
    </row>
    <row r="61" spans="1:2" ht="18" customHeight="1">
      <c r="A61" s="27">
        <f>IF(Operaciones!L65="",0,IF(Operaciones!L65=$B$1,0,Operaciones!K65))</f>
        <v>-40.00035991</v>
      </c>
      <c r="B61" s="46">
        <f>IF(Operaciones!L65="",$B$1,Operaciones!L65)</f>
        <v>46208.0</v>
      </c>
    </row>
    <row r="62" spans="1:2" ht="18" customHeight="1">
      <c r="A62" s="27">
        <f>IF(Operaciones!L66="",0,IF(Operaciones!L66=$B$1,0,Operaciones!K66))</f>
        <v>-39.9995136</v>
      </c>
      <c r="B62" s="46">
        <f>IF(Operaciones!L66="",$B$1,Operaciones!L66)</f>
        <v>46208.0</v>
      </c>
    </row>
    <row r="63" spans="1:2" ht="18" customHeight="1">
      <c r="A63" s="27">
        <f>IF(Operaciones!L67="",0,IF(Operaciones!L67=$B$1,0,Operaciones!K67))</f>
        <v>-119.99966916</v>
      </c>
      <c r="B63" s="46">
        <f>IF(Operaciones!L67="",$B$1,Operaciones!L67)</f>
        <v>46239.0</v>
      </c>
    </row>
    <row r="64" spans="1:2" ht="18" customHeight="1">
      <c r="A64" s="27">
        <f>IF(Operaciones!L68="",0,IF(Operaciones!L68=$B$1,0,Operaciones!K68))</f>
        <v>-40.000036959999996</v>
      </c>
      <c r="B64" s="46">
        <f>IF(Operaciones!L68="",$B$1,Operaciones!L68)</f>
        <v>46239.0</v>
      </c>
    </row>
    <row r="65" spans="1:2" ht="18" customHeight="1">
      <c r="A65" s="27">
        <f>IF(Operaciones!L69="",0,IF(Operaciones!L69=$B$1,0,Operaciones!K69))</f>
        <v>-39.99949362</v>
      </c>
      <c r="B65" s="46">
        <f>IF(Operaciones!L69="",$B$1,Operaciones!L69)</f>
        <v>46239.0</v>
      </c>
    </row>
    <row r="66" spans="1:2" ht="18" customHeight="1">
      <c r="A66" s="27">
        <f>IF(Operaciones!L70="",0,IF(Operaciones!L70=$B$1,0,Operaciones!K70))</f>
        <v>-120.0002352</v>
      </c>
      <c r="B66" s="46">
        <f>IF(Operaciones!L70="",$B$1,Operaciones!L70)</f>
        <v>46270.0</v>
      </c>
    </row>
    <row r="67" spans="1:2" ht="18" customHeight="1">
      <c r="A67" s="27">
        <f>IF(Operaciones!L71="",0,IF(Operaciones!L71=$B$1,0,Operaciones!K71))</f>
        <v>-39.9997124</v>
      </c>
      <c r="B67" s="46">
        <f>IF(Operaciones!L71="",$B$1,Operaciones!L71)</f>
        <v>46270.0</v>
      </c>
    </row>
    <row r="68" spans="1:2" ht="18" customHeight="1">
      <c r="A68" s="27">
        <f>IF(Operaciones!L72="",0,IF(Operaciones!L72=$B$1,0,Operaciones!K72))</f>
        <v>-39.9998912</v>
      </c>
      <c r="B68" s="46">
        <f>IF(Operaciones!L72="",$B$1,Operaciones!L72)</f>
        <v>46270.0</v>
      </c>
    </row>
    <row r="69" spans="1:2" ht="18" customHeight="1">
      <c r="A69" s="27">
        <f>IF(Operaciones!L73="",0,IF(Operaciones!L73=$B$1,0,Operaciones!K73))</f>
        <v>0</v>
      </c>
      <c r="B69" s="46">
        <f>IF(Operaciones!L73="",$B$1,Operaciones!L73)</f>
        <v>45660.0</v>
      </c>
    </row>
    <row r="70" spans="1:2" ht="18" customHeight="1">
      <c r="A70" s="27">
        <f>IF(Operaciones!L74="",0,IF(Operaciones!L74=$B$1,0,Operaciones!K74))</f>
        <v>0</v>
      </c>
      <c r="B70" s="46">
        <f>IF(Operaciones!L74="",$B$1,Operaciones!L74)</f>
        <v>45660.0</v>
      </c>
    </row>
    <row r="71" spans="1:2" ht="18" customHeight="1">
      <c r="A71" s="27">
        <f>IF(Operaciones!L75="",0,IF(Operaciones!L75=$B$1,0,Operaciones!K75))</f>
        <v>0</v>
      </c>
      <c r="B71" s="46">
        <f>IF(Operaciones!L75="",$B$1,Operaciones!L75)</f>
        <v>45660.0</v>
      </c>
    </row>
    <row r="72" spans="1:2" ht="18" customHeight="1">
      <c r="A72" s="27">
        <f>IF(Operaciones!L76="",0,IF(Operaciones!L76=$B$1,0,Operaciones!K76))</f>
        <v>0</v>
      </c>
      <c r="B72" s="46">
        <f>IF(Operaciones!L76="",$B$1,Operaciones!L76)</f>
        <v>45660.0</v>
      </c>
    </row>
    <row r="73" spans="1:2" ht="18" customHeight="1">
      <c r="A73" s="27">
        <f>IF(Operaciones!L77="",0,IF(Operaciones!L77=$B$1,0,Operaciones!K77))</f>
        <v>0</v>
      </c>
      <c r="B73" s="46">
        <f>IF(Operaciones!L77="",$B$1,Operaciones!L77)</f>
        <v>45660.0</v>
      </c>
    </row>
    <row r="74" spans="1:2" ht="18" customHeight="1">
      <c r="A74" s="27">
        <f>IF(Operaciones!L78="",0,IF(Operaciones!L78=$B$1,0,Operaciones!K78))</f>
        <v>0</v>
      </c>
      <c r="B74" s="46">
        <f>IF(Operaciones!L78="",$B$1,Operaciones!L78)</f>
        <v>45660.0</v>
      </c>
    </row>
    <row r="75" spans="1:2" ht="18" customHeight="1">
      <c r="A75" s="27">
        <f>IF(Operaciones!L79="",0,IF(Operaciones!L79=$B$1,0,Operaciones!K79))</f>
        <v>0</v>
      </c>
      <c r="B75" s="46">
        <f>IF(Operaciones!L79="",$B$1,Operaciones!L79)</f>
        <v>45660.0</v>
      </c>
    </row>
    <row r="76" spans="1:2" ht="18" customHeight="1">
      <c r="A76" s="27">
        <f>IF(Operaciones!L80="",0,IF(Operaciones!L80=$B$1,0,Operaciones!K80))</f>
        <v>0</v>
      </c>
      <c r="B76" s="46">
        <f>IF(Operaciones!L80="",$B$1,Operaciones!L80)</f>
        <v>45660.0</v>
      </c>
    </row>
    <row r="77" spans="1:2" ht="18" customHeight="1">
      <c r="A77" s="27">
        <f>IF(Operaciones!L81="",0,IF(Operaciones!L81=$B$1,0,Operaciones!K81))</f>
        <v>0</v>
      </c>
      <c r="B77" s="46">
        <f>IF(Operaciones!L81="",$B$1,Operaciones!L81)</f>
        <v>45660.0</v>
      </c>
    </row>
    <row r="78" spans="1:2" ht="18" customHeight="1">
      <c r="A78" s="27">
        <f>IF(Operaciones!L82="",0,IF(Operaciones!L82=$B$1,0,Operaciones!K82))</f>
        <v>0</v>
      </c>
      <c r="B78" s="46">
        <f>IF(Operaciones!L82="",$B$1,Operaciones!L82)</f>
        <v>45660.0</v>
      </c>
    </row>
    <row r="79" spans="1:2" ht="18" customHeight="1">
      <c r="A79" s="27">
        <f>IF(Operaciones!L83="",0,IF(Operaciones!L83=$B$1,0,Operaciones!K83))</f>
        <v>0</v>
      </c>
      <c r="B79" s="46">
        <f>IF(Operaciones!L83="",$B$1,Operaciones!L83)</f>
        <v>45660.0</v>
      </c>
    </row>
    <row r="80" spans="1:2" ht="18" customHeight="1">
      <c r="A80" s="27">
        <f>IF(Operaciones!L84="",0,IF(Operaciones!L84=$B$1,0,Operaciones!K84))</f>
        <v>0</v>
      </c>
      <c r="B80" s="46">
        <f>IF(Operaciones!L84="",$B$1,Operaciones!L84)</f>
        <v>45660.0</v>
      </c>
    </row>
    <row r="81" spans="1:2" ht="18" customHeight="1">
      <c r="A81" s="27">
        <f>IF(Operaciones!L85="",0,IF(Operaciones!L85=$B$1,0,Operaciones!K85))</f>
        <v>0</v>
      </c>
      <c r="B81" s="46">
        <f>IF(Operaciones!L85="",$B$1,Operaciones!L85)</f>
        <v>45660.0</v>
      </c>
    </row>
    <row r="82" spans="1:2" ht="18" customHeight="1">
      <c r="A82" s="27">
        <f>IF(Operaciones!L86="",0,IF(Operaciones!L86=$B$1,0,Operaciones!K86))</f>
        <v>0</v>
      </c>
      <c r="B82" s="46">
        <f>IF(Operaciones!L86="",$B$1,Operaciones!L86)</f>
        <v>45660.0</v>
      </c>
    </row>
    <row r="83" spans="1:2" ht="18" customHeight="1">
      <c r="A83" s="27">
        <f>IF(Operaciones!L87="",0,IF(Operaciones!L87=$B$1,0,Operaciones!K87))</f>
        <v>0</v>
      </c>
      <c r="B83" s="46">
        <f>IF(Operaciones!L87="",$B$1,Operaciones!L87)</f>
        <v>45660.0</v>
      </c>
    </row>
    <row r="84" spans="1:2" ht="18" customHeight="1">
      <c r="A84" s="27">
        <f>IF(Operaciones!L88="",0,IF(Operaciones!L88=$B$1,0,Operaciones!K88))</f>
        <v>0</v>
      </c>
      <c r="B84" s="46">
        <f>IF(Operaciones!L88="",$B$1,Operaciones!L88)</f>
        <v>45660.0</v>
      </c>
    </row>
    <row r="85" spans="1:2" ht="18" customHeight="1">
      <c r="A85" s="27">
        <f>IF(Operaciones!L89="",0,IF(Operaciones!L89=$B$1,0,Operaciones!K89))</f>
        <v>0</v>
      </c>
      <c r="B85" s="46">
        <f>IF(Operaciones!L89="",$B$1,Operaciones!L89)</f>
        <v>45660.0</v>
      </c>
    </row>
    <row r="86" spans="1:2" ht="18" customHeight="1">
      <c r="A86" s="27">
        <f>IF(Operaciones!L90="",0,IF(Operaciones!L90=$B$1,0,Operaciones!K90))</f>
        <v>0</v>
      </c>
      <c r="B86" s="46">
        <f>IF(Operaciones!L90="",$B$1,Operaciones!L90)</f>
        <v>45660.0</v>
      </c>
    </row>
    <row r="87" spans="1:2" ht="18" customHeight="1">
      <c r="A87" s="27">
        <f>IF(Operaciones!L91="",0,IF(Operaciones!L91=$B$1,0,Operaciones!K91))</f>
        <v>0</v>
      </c>
      <c r="B87" s="46">
        <f>IF(Operaciones!L91="",$B$1,Operaciones!L91)</f>
        <v>45660.0</v>
      </c>
    </row>
    <row r="88" spans="1:2" ht="18" customHeight="1">
      <c r="A88" s="27">
        <f>IF(Operaciones!L92="",0,IF(Operaciones!L92=$B$1,0,Operaciones!K92))</f>
        <v>0</v>
      </c>
      <c r="B88" s="46">
        <f>IF(Operaciones!L92="",$B$1,Operaciones!L92)</f>
        <v>45660.0</v>
      </c>
    </row>
    <row r="89" spans="1:2" ht="18" customHeight="1">
      <c r="A89" s="27">
        <f>IF(Operaciones!L93="",0,IF(Operaciones!L93=$B$1,0,Operaciones!K93))</f>
        <v>0</v>
      </c>
      <c r="B89" s="46">
        <f>IF(Operaciones!L93="",$B$1,Operaciones!L93)</f>
        <v>45660.0</v>
      </c>
    </row>
    <row r="90" spans="1:2" ht="18" customHeight="1">
      <c r="A90" s="27">
        <f>IF(Operaciones!L94="",0,IF(Operaciones!L94=$B$1,0,Operaciones!K94))</f>
        <v>0</v>
      </c>
      <c r="B90" s="46">
        <f>IF(Operaciones!L94="",$B$1,Operaciones!L94)</f>
        <v>45660.0</v>
      </c>
    </row>
    <row r="91" spans="1:2" ht="18" customHeight="1">
      <c r="A91" s="27">
        <f>IF(Operaciones!L95="",0,IF(Operaciones!L95=$B$1,0,Operaciones!K95))</f>
        <v>0</v>
      </c>
      <c r="B91" s="46">
        <f>IF(Operaciones!L95="",$B$1,Operaciones!L95)</f>
        <v>45660.0</v>
      </c>
    </row>
    <row r="92" spans="1:2" ht="18" customHeight="1">
      <c r="A92" s="27">
        <f>IF(Operaciones!L96="",0,IF(Operaciones!L96=$B$1,0,Operaciones!K96))</f>
        <v>0</v>
      </c>
      <c r="B92" s="46">
        <f>IF(Operaciones!L96="",$B$1,Operaciones!L96)</f>
        <v>45660.0</v>
      </c>
    </row>
    <row r="93" spans="1:2" ht="18" customHeight="1">
      <c r="A93" s="27">
        <f>IF(Operaciones!L97="",0,IF(Operaciones!L97=$B$1,0,Operaciones!K97))</f>
        <v>0</v>
      </c>
      <c r="B93" s="46">
        <f>IF(Operaciones!L97="",$B$1,Operaciones!L97)</f>
        <v>45660.0</v>
      </c>
    </row>
    <row r="94" spans="1:2" ht="18" customHeight="1">
      <c r="A94" s="27">
        <f>IF(Operaciones!L98="",0,IF(Operaciones!L98=$B$1,0,Operaciones!K98))</f>
        <v>0</v>
      </c>
      <c r="B94" s="46">
        <f>IF(Operaciones!L98="",$B$1,Operaciones!L98)</f>
        <v>45660.0</v>
      </c>
    </row>
    <row r="95" spans="1:2" ht="18" customHeight="1">
      <c r="A95" s="27">
        <f>IF(Operaciones!L99="",0,IF(Operaciones!L99=$B$1,0,Operaciones!K99))</f>
        <v>0</v>
      </c>
      <c r="B95" s="46">
        <f>IF(Operaciones!L99="",$B$1,Operaciones!L99)</f>
        <v>45660.0</v>
      </c>
    </row>
    <row r="96" spans="1:2" ht="18" customHeight="1">
      <c r="A96" s="27">
        <f>IF(Operaciones!L100="",0,IF(Operaciones!L100=$B$1,0,Operaciones!K100))</f>
        <v>0</v>
      </c>
      <c r="B96" s="46">
        <f>IF(Operaciones!L100="",$B$1,Operaciones!L100)</f>
        <v>45660.0</v>
      </c>
    </row>
    <row r="97" spans="1:2" ht="18" customHeight="1">
      <c r="A97" s="27">
        <f>IF(Operaciones!L101="",0,IF(Operaciones!L101=$B$1,0,Operaciones!K101))</f>
        <v>0</v>
      </c>
      <c r="B97" s="46">
        <f>IF(Operaciones!L101="",$B$1,Operaciones!L101)</f>
        <v>45660.0</v>
      </c>
    </row>
    <row r="98" spans="1:2" ht="18" customHeight="1">
      <c r="A98" s="27">
        <f>IF(Operaciones!L102="",0,IF(Operaciones!L102=$B$1,0,Operaciones!K102))</f>
        <v>0</v>
      </c>
      <c r="B98" s="46">
        <f>IF(Operaciones!L102="",$B$1,Operaciones!L102)</f>
        <v>45660.0</v>
      </c>
    </row>
    <row r="99" spans="1:2" ht="18" customHeight="1">
      <c r="A99" s="27">
        <f>IF(Operaciones!L103="",0,IF(Operaciones!L103=$B$1,0,Operaciones!K103))</f>
        <v>0</v>
      </c>
      <c r="B99" s="46">
        <f>IF(Operaciones!L103="",$B$1,Operaciones!L103)</f>
        <v>45660.0</v>
      </c>
    </row>
    <row r="100" spans="1:2" ht="18" customHeight="1">
      <c r="A100" s="27">
        <f>IF(Operaciones!L104="",0,IF(Operaciones!L104=$B$1,0,Operaciones!K104))</f>
        <v>0</v>
      </c>
      <c r="B100" s="46">
        <f>IF(Operaciones!L104="",$B$1,Operaciones!L104)</f>
        <v>45660.0</v>
      </c>
    </row>
    <row r="101" spans="1:2" ht="18" customHeight="1">
      <c r="A101" s="27">
        <f>IF(Operaciones!L105="",0,IF(Operaciones!L105=$B$1,0,Operaciones!K105))</f>
        <v>0</v>
      </c>
      <c r="B101" s="46">
        <f>IF(Operaciones!L105="",$B$1,Operaciones!L105)</f>
        <v>45660.0</v>
      </c>
    </row>
    <row r="102" spans="1:2" ht="18" customHeight="1">
      <c r="A102" s="27">
        <f>IF(Operaciones!L106="",0,IF(Operaciones!L106=$B$1,0,Operaciones!K106))</f>
        <v>0</v>
      </c>
      <c r="B102" s="46">
        <f>IF(Operaciones!L106="",$B$1,Operaciones!L106)</f>
        <v>45660.0</v>
      </c>
    </row>
    <row r="103" spans="1:2" ht="18" customHeight="1">
      <c r="A103" s="27">
        <f>IF(Operaciones!L107="",0,IF(Operaciones!L107=$B$1,0,Operaciones!K107))</f>
        <v>0</v>
      </c>
      <c r="B103" s="46">
        <f>IF(Operaciones!L107="",$B$1,Operaciones!L107)</f>
        <v>45660.0</v>
      </c>
    </row>
    <row r="104" spans="1:2" ht="18" customHeight="1">
      <c r="A104" s="27">
        <f>IF(Operaciones!L108="",0,IF(Operaciones!L108=$B$1,0,Operaciones!K108))</f>
        <v>0</v>
      </c>
      <c r="B104" s="46">
        <f>IF(Operaciones!L108="",$B$1,Operaciones!L108)</f>
        <v>45660.0</v>
      </c>
    </row>
    <row r="105" spans="1:2" ht="18" customHeight="1">
      <c r="A105" s="27">
        <f>IF(Operaciones!L109="",0,IF(Operaciones!L109=$B$1,0,Operaciones!K109))</f>
        <v>0</v>
      </c>
      <c r="B105" s="46">
        <f>IF(Operaciones!L109="",$B$1,Operaciones!L109)</f>
        <v>45660.0</v>
      </c>
    </row>
    <row r="106" spans="1:2" ht="18" customHeight="1">
      <c r="A106" s="27">
        <f>IF(Operaciones!L110="",0,IF(Operaciones!L110=$B$1,0,Operaciones!K110))</f>
        <v>0</v>
      </c>
      <c r="B106" s="46">
        <f>IF(Operaciones!L110="",$B$1,Operaciones!L110)</f>
        <v>45660.0</v>
      </c>
    </row>
    <row r="107" spans="1:2" ht="18" customHeight="1">
      <c r="A107" s="27">
        <f>IF(Operaciones!L111="",0,IF(Operaciones!L111=$B$1,0,Operaciones!K111))</f>
        <v>0</v>
      </c>
      <c r="B107" s="46">
        <f>IF(Operaciones!L111="",$B$1,Operaciones!L111)</f>
        <v>45660.0</v>
      </c>
    </row>
    <row r="108" spans="1:2" ht="18" customHeight="1">
      <c r="A108" s="27">
        <f>IF(Operaciones!L112="",0,IF(Operaciones!L112=$B$1,0,Operaciones!K112))</f>
        <v>0</v>
      </c>
      <c r="B108" s="46">
        <f>IF(Operaciones!L112="",$B$1,Operaciones!L112)</f>
        <v>45660.0</v>
      </c>
    </row>
    <row r="109" spans="1:2" ht="18" customHeight="1">
      <c r="A109" s="27">
        <f>IF(Operaciones!L113="",0,IF(Operaciones!L113=$B$1,0,Operaciones!K113))</f>
        <v>0</v>
      </c>
      <c r="B109" s="46">
        <f>IF(Operaciones!L113="",$B$1,Operaciones!L113)</f>
        <v>45660.0</v>
      </c>
    </row>
    <row r="110" spans="1:2" ht="18" customHeight="1">
      <c r="A110" s="27">
        <f>IF(Operaciones!L114="",0,IF(Operaciones!L114=$B$1,0,Operaciones!K114))</f>
        <v>0</v>
      </c>
      <c r="B110" s="46">
        <f>IF(Operaciones!L114="",$B$1,Operaciones!L114)</f>
        <v>45660.0</v>
      </c>
    </row>
    <row r="111" spans="1:2" ht="18" customHeight="1">
      <c r="A111" s="27">
        <f>IF(Operaciones!L115="",0,IF(Operaciones!L115=$B$1,0,Operaciones!K115))</f>
        <v>0</v>
      </c>
      <c r="B111" s="46">
        <f>IF(Operaciones!L115="",$B$1,Operaciones!L115)</f>
        <v>45660.0</v>
      </c>
    </row>
    <row r="112" spans="1:2" ht="18" customHeight="1">
      <c r="A112" s="27">
        <f>IF(Operaciones!L116="",0,IF(Operaciones!L116=$B$1,0,Operaciones!K116))</f>
        <v>0</v>
      </c>
      <c r="B112" s="46">
        <f>IF(Operaciones!L116="",$B$1,Operaciones!L116)</f>
        <v>45660.0</v>
      </c>
    </row>
    <row r="113" spans="1:2" ht="18" customHeight="1">
      <c r="A113" s="27">
        <f>IF(Operaciones!L117="",0,IF(Operaciones!L117=$B$1,0,Operaciones!K117))</f>
        <v>0</v>
      </c>
      <c r="B113" s="46">
        <f>IF(Operaciones!L117="",$B$1,Operaciones!L117)</f>
        <v>45660.0</v>
      </c>
    </row>
    <row r="114" spans="1:2" ht="18" customHeight="1">
      <c r="A114" s="27">
        <f>IF(Operaciones!L118="",0,IF(Operaciones!L118=$B$1,0,Operaciones!K118))</f>
        <v>0</v>
      </c>
      <c r="B114" s="46">
        <f>IF(Operaciones!L118="",$B$1,Operaciones!L118)</f>
        <v>45660.0</v>
      </c>
    </row>
    <row r="115" spans="1:2" ht="18" customHeight="1">
      <c r="A115" s="27">
        <f>IF(Operaciones!L119="",0,IF(Operaciones!L119=$B$1,0,Operaciones!K119))</f>
        <v>0</v>
      </c>
      <c r="B115" s="46">
        <f>IF(Operaciones!L119="",$B$1,Operaciones!L119)</f>
        <v>45660.0</v>
      </c>
    </row>
    <row r="116" spans="1:2" ht="18" customHeight="1">
      <c r="A116" s="27">
        <f>IF(Operaciones!L120="",0,IF(Operaciones!L120=$B$1,0,Operaciones!K120))</f>
        <v>0</v>
      </c>
      <c r="B116" s="46">
        <f>IF(Operaciones!L120="",$B$1,Operaciones!L120)</f>
        <v>45660.0</v>
      </c>
    </row>
    <row r="117" spans="1:2" ht="18" customHeight="1">
      <c r="A117" s="27">
        <f>IF(Operaciones!L121="",0,IF(Operaciones!L121=$B$1,0,Operaciones!K121))</f>
        <v>0</v>
      </c>
      <c r="B117" s="46">
        <f>IF(Operaciones!L121="",$B$1,Operaciones!L121)</f>
        <v>45660.0</v>
      </c>
    </row>
    <row r="118" spans="1:2" ht="18" customHeight="1">
      <c r="A118" s="27">
        <f>IF(Operaciones!L122="",0,IF(Operaciones!L122=$B$1,0,Operaciones!K122))</f>
        <v>0</v>
      </c>
      <c r="B118" s="46">
        <f>IF(Operaciones!L122="",$B$1,Operaciones!L122)</f>
        <v>45660.0</v>
      </c>
    </row>
    <row r="119" spans="1:2" ht="18" customHeight="1">
      <c r="A119" s="27">
        <f>IF(Operaciones!L123="",0,IF(Operaciones!L123=$B$1,0,Operaciones!K123))</f>
        <v>0</v>
      </c>
      <c r="B119" s="46">
        <f>IF(Operaciones!L123="",$B$1,Operaciones!L123)</f>
        <v>45660.0</v>
      </c>
    </row>
    <row r="120" spans="1:2" ht="18" customHeight="1">
      <c r="A120" s="27">
        <f>IF(Operaciones!L124="",0,IF(Operaciones!L124=$B$1,0,Operaciones!K124))</f>
        <v>0</v>
      </c>
      <c r="B120" s="46">
        <f>IF(Operaciones!L124="",$B$1,Operaciones!L124)</f>
        <v>45660.0</v>
      </c>
    </row>
    <row r="121" spans="1:2" ht="18" customHeight="1">
      <c r="A121" s="27">
        <f>IF(Operaciones!L125="",0,IF(Operaciones!L125=$B$1,0,Operaciones!K125))</f>
        <v>0</v>
      </c>
      <c r="B121" s="46">
        <f>IF(Operaciones!L125="",$B$1,Operaciones!L125)</f>
        <v>45660.0</v>
      </c>
    </row>
    <row r="122" spans="1:2" ht="18" customHeight="1">
      <c r="A122" s="27">
        <f>IF(Operaciones!L126="",0,IF(Operaciones!L126=$B$1,0,Operaciones!K126))</f>
        <v>0</v>
      </c>
      <c r="B122" s="46">
        <f>IF(Operaciones!L126="",$B$1,Operaciones!L126)</f>
        <v>45660.0</v>
      </c>
    </row>
    <row r="123" spans="1:2" ht="18" customHeight="1">
      <c r="A123" s="27">
        <f>IF(Operaciones!L127="",0,IF(Operaciones!L127=$B$1,0,Operaciones!K127))</f>
        <v>0</v>
      </c>
      <c r="B123" s="46">
        <f>IF(Operaciones!L127="",$B$1,Operaciones!L127)</f>
        <v>45660.0</v>
      </c>
    </row>
    <row r="124" spans="1:2" ht="18" customHeight="1">
      <c r="A124" s="27">
        <f>IF(Operaciones!L128="",0,IF(Operaciones!L128=$B$1,0,Operaciones!K128))</f>
        <v>0</v>
      </c>
      <c r="B124" s="46">
        <f>IF(Operaciones!L128="",$B$1,Operaciones!L128)</f>
        <v>45660.0</v>
      </c>
    </row>
    <row r="125" spans="1:2" ht="18" customHeight="1">
      <c r="A125" s="27">
        <f>IF(Operaciones!L129="",0,IF(Operaciones!L129=$B$1,0,Operaciones!K129))</f>
        <v>0</v>
      </c>
      <c r="B125" s="46">
        <f>IF(Operaciones!L129="",$B$1,Operaciones!L129)</f>
        <v>45660.0</v>
      </c>
    </row>
    <row r="126" spans="1:2" ht="18" customHeight="1">
      <c r="A126" s="27">
        <f>IF(Operaciones!L130="",0,IF(Operaciones!L130=$B$1,0,Operaciones!K130))</f>
        <v>0</v>
      </c>
      <c r="B126" s="46">
        <f>IF(Operaciones!L130="",$B$1,Operaciones!L130)</f>
        <v>45660.0</v>
      </c>
    </row>
    <row r="127" spans="1:2" ht="18" customHeight="1">
      <c r="A127" s="27">
        <f>IF(Operaciones!L131="",0,IF(Operaciones!L131=$B$1,0,Operaciones!K131))</f>
        <v>0</v>
      </c>
      <c r="B127" s="46">
        <f>IF(Operaciones!L131="",$B$1,Operaciones!L131)</f>
        <v>45660.0</v>
      </c>
    </row>
    <row r="128" spans="1:2" ht="18" customHeight="1">
      <c r="A128" s="27">
        <f>IF(Operaciones!L132="",0,IF(Operaciones!L132=$B$1,0,Operaciones!K132))</f>
        <v>0</v>
      </c>
      <c r="B128" s="46">
        <f>IF(Operaciones!L132="",$B$1,Operaciones!L132)</f>
        <v>45660.0</v>
      </c>
    </row>
    <row r="129" spans="1:2" ht="18" customHeight="1">
      <c r="A129" s="27">
        <f>IF(Operaciones!L133="",0,IF(Operaciones!L133=$B$1,0,Operaciones!K133))</f>
        <v>0</v>
      </c>
      <c r="B129" s="46">
        <f>IF(Operaciones!L133="",$B$1,Operaciones!L133)</f>
        <v>45660.0</v>
      </c>
    </row>
    <row r="130" spans="1:2" ht="18" customHeight="1">
      <c r="A130" s="27">
        <f>IF(Operaciones!L134="",0,IF(Operaciones!L134=$B$1,0,Operaciones!K134))</f>
        <v>0</v>
      </c>
      <c r="B130" s="46">
        <f>IF(Operaciones!L134="",$B$1,Operaciones!L134)</f>
        <v>45660.0</v>
      </c>
    </row>
    <row r="131" spans="1:2" ht="18" customHeight="1">
      <c r="A131" s="27">
        <f>IF(Operaciones!L135="",0,IF(Operaciones!L135=$B$1,0,Operaciones!K135))</f>
        <v>0</v>
      </c>
      <c r="B131" s="46">
        <f>IF(Operaciones!L135="",$B$1,Operaciones!L135)</f>
        <v>45660.0</v>
      </c>
    </row>
    <row r="132" spans="1:2" ht="18" customHeight="1">
      <c r="A132" s="27">
        <f>IF(Operaciones!L136="",0,IF(Operaciones!L136=$B$1,0,Operaciones!K136))</f>
        <v>0</v>
      </c>
      <c r="B132" s="46">
        <f>IF(Operaciones!L136="",$B$1,Operaciones!L136)</f>
        <v>45660.0</v>
      </c>
    </row>
    <row r="133" spans="1:2" ht="18" customHeight="1">
      <c r="A133" s="27">
        <f>IF(Operaciones!L137="",0,IF(Operaciones!L137=$B$1,0,Operaciones!K137))</f>
        <v>0</v>
      </c>
      <c r="B133" s="46">
        <f>IF(Operaciones!L137="",$B$1,Operaciones!L137)</f>
        <v>45660.0</v>
      </c>
    </row>
    <row r="134" spans="1:2" ht="18" customHeight="1">
      <c r="A134" s="27">
        <f>IF(Operaciones!L138="",0,IF(Operaciones!L138=$B$1,0,Operaciones!K138))</f>
        <v>0</v>
      </c>
      <c r="B134" s="46">
        <f>IF(Operaciones!L138="",$B$1,Operaciones!L138)</f>
        <v>45660.0</v>
      </c>
    </row>
    <row r="135" spans="1:2" ht="18" customHeight="1">
      <c r="A135" s="27">
        <f>IF(Operaciones!L139="",0,IF(Operaciones!L139=$B$1,0,Operaciones!K139))</f>
        <v>0</v>
      </c>
      <c r="B135" s="46">
        <f>IF(Operaciones!L139="",$B$1,Operaciones!L139)</f>
        <v>45660.0</v>
      </c>
    </row>
    <row r="136" spans="1:2" ht="18" customHeight="1">
      <c r="A136" s="27">
        <f>IF(Operaciones!L140="",0,IF(Operaciones!L140=$B$1,0,Operaciones!K140))</f>
        <v>0</v>
      </c>
      <c r="B136" s="46">
        <f>IF(Operaciones!L140="",$B$1,Operaciones!L140)</f>
        <v>45660.0</v>
      </c>
    </row>
    <row r="137" spans="1:2" ht="18" customHeight="1">
      <c r="A137" s="27">
        <f>IF(Operaciones!L141="",0,IF(Operaciones!L141=$B$1,0,Operaciones!K141))</f>
        <v>0</v>
      </c>
      <c r="B137" s="46">
        <f>IF(Operaciones!L141="",$B$1,Operaciones!L141)</f>
        <v>45660.0</v>
      </c>
    </row>
    <row r="138" spans="1:2" ht="18" customHeight="1">
      <c r="A138" s="27">
        <f>IF(Operaciones!L142="",0,IF(Operaciones!L142=$B$1,0,Operaciones!K142))</f>
        <v>0</v>
      </c>
      <c r="B138" s="46">
        <f>IF(Operaciones!L142="",$B$1,Operaciones!L142)</f>
        <v>45660.0</v>
      </c>
    </row>
    <row r="139" spans="1:2" ht="18" customHeight="1">
      <c r="A139" s="27">
        <f>IF(Operaciones!L143="",0,IF(Operaciones!L143=$B$1,0,Operaciones!K143))</f>
        <v>0</v>
      </c>
      <c r="B139" s="46">
        <f>IF(Operaciones!L143="",$B$1,Operaciones!L143)</f>
        <v>45660.0</v>
      </c>
    </row>
    <row r="140" spans="1:2" ht="18" customHeight="1">
      <c r="A140" s="27">
        <f>IF(Operaciones!L144="",0,IF(Operaciones!L144=$B$1,0,Operaciones!K144))</f>
        <v>0</v>
      </c>
      <c r="B140" s="46">
        <f>IF(Operaciones!L144="",$B$1,Operaciones!L144)</f>
        <v>45660.0</v>
      </c>
    </row>
    <row r="141" spans="1:2" ht="18" customHeight="1">
      <c r="A141" s="27">
        <f>IF(Operaciones!L145="",0,IF(Operaciones!L145=$B$1,0,Operaciones!K145))</f>
        <v>0</v>
      </c>
      <c r="B141" s="46">
        <f>IF(Operaciones!L145="",$B$1,Operaciones!L145)</f>
        <v>45660.0</v>
      </c>
    </row>
    <row r="142" spans="1:2" ht="18" customHeight="1">
      <c r="A142" s="27">
        <f>IF(Operaciones!L146="",0,IF(Operaciones!L146=$B$1,0,Operaciones!K146))</f>
        <v>0</v>
      </c>
      <c r="B142" s="46">
        <f>IF(Operaciones!L146="",$B$1,Operaciones!L146)</f>
        <v>45660.0</v>
      </c>
    </row>
    <row r="143" spans="1:2" ht="18" customHeight="1">
      <c r="A143" s="27">
        <f>IF(Operaciones!L147="",0,IF(Operaciones!L147=$B$1,0,Operaciones!K147))</f>
        <v>0</v>
      </c>
      <c r="B143" s="46">
        <f>IF(Operaciones!L147="",$B$1,Operaciones!L147)</f>
        <v>45660.0</v>
      </c>
    </row>
    <row r="144" spans="1:2" ht="18" customHeight="1">
      <c r="A144" s="27">
        <f>IF(Operaciones!L148="",0,IF(Operaciones!L148=$B$1,0,Operaciones!K148))</f>
        <v>0</v>
      </c>
      <c r="B144" s="46">
        <f>IF(Operaciones!L148="",$B$1,Operaciones!L148)</f>
        <v>45660.0</v>
      </c>
    </row>
    <row r="145" spans="1:2" ht="18" customHeight="1">
      <c r="A145" s="27">
        <f>IF(Operaciones!L149="",0,IF(Operaciones!L149=$B$1,0,Operaciones!K149))</f>
        <v>0</v>
      </c>
      <c r="B145" s="46">
        <f>IF(Operaciones!L149="",$B$1,Operaciones!L149)</f>
        <v>45660.0</v>
      </c>
    </row>
    <row r="146" spans="1:2" ht="18" customHeight="1">
      <c r="A146" s="27">
        <f>IF(Operaciones!L150="",0,IF(Operaciones!L150=$B$1,0,Operaciones!K150))</f>
        <v>0</v>
      </c>
      <c r="B146" s="46">
        <f>IF(Operaciones!L150="",$B$1,Operaciones!L150)</f>
        <v>45660.0</v>
      </c>
    </row>
    <row r="147" spans="1:2" ht="18" customHeight="1">
      <c r="A147" s="27">
        <f>IF(Operaciones!L151="",0,IF(Operaciones!L151=$B$1,0,Operaciones!K151))</f>
        <v>0</v>
      </c>
      <c r="B147" s="46">
        <f>IF(Operaciones!L151="",$B$1,Operaciones!L151)</f>
        <v>45660.0</v>
      </c>
    </row>
    <row r="148" spans="1:2" ht="18" customHeight="1">
      <c r="A148" s="27">
        <f>IF(Operaciones!L152="",0,IF(Operaciones!L152=$B$1,0,Operaciones!K152))</f>
        <v>0</v>
      </c>
      <c r="B148" s="46">
        <f>IF(Operaciones!L152="",$B$1,Operaciones!L152)</f>
        <v>45660.0</v>
      </c>
    </row>
    <row r="149" spans="1:2" ht="18" customHeight="1">
      <c r="A149" s="27">
        <f>IF(Operaciones!L153="",0,IF(Operaciones!L153=$B$1,0,Operaciones!K153))</f>
        <v>0</v>
      </c>
      <c r="B149" s="46">
        <f>IF(Operaciones!L153="",$B$1,Operaciones!L153)</f>
        <v>45660.0</v>
      </c>
    </row>
    <row r="150" spans="1:2" ht="18" customHeight="1">
      <c r="A150" s="27">
        <f>IF(Operaciones!L154="",0,IF(Operaciones!L154=$B$1,0,Operaciones!K154))</f>
        <v>0</v>
      </c>
      <c r="B150" s="46">
        <f>IF(Operaciones!L154="",$B$1,Operaciones!L154)</f>
        <v>45660.0</v>
      </c>
    </row>
    <row r="151" spans="1:2" ht="18" customHeight="1">
      <c r="A151" s="27">
        <f>IF(Operaciones!L155="",0,IF(Operaciones!L155=$B$1,0,Operaciones!K155))</f>
        <v>0</v>
      </c>
      <c r="B151" s="46">
        <f>IF(Operaciones!L155="",$B$1,Operaciones!L155)</f>
        <v>45660.0</v>
      </c>
    </row>
    <row r="152" spans="1:2" ht="18" customHeight="1">
      <c r="A152" s="27">
        <f>IF(Operaciones!L156="",0,IF(Operaciones!L156=$B$1,0,Operaciones!K156))</f>
        <v>0</v>
      </c>
      <c r="B152" s="46">
        <f>IF(Operaciones!L156="",$B$1,Operaciones!L156)</f>
        <v>45660.0</v>
      </c>
    </row>
    <row r="153" spans="1:2" ht="18" customHeight="1">
      <c r="A153" s="27">
        <f>IF(Operaciones!L157="",0,IF(Operaciones!L157=$B$1,0,Operaciones!K157))</f>
        <v>0</v>
      </c>
      <c r="B153" s="46">
        <f>IF(Operaciones!L157="",$B$1,Operaciones!L157)</f>
        <v>45660.0</v>
      </c>
    </row>
    <row r="154" spans="1:2" ht="18" customHeight="1">
      <c r="A154" s="27">
        <f>IF(Operaciones!L158="",0,IF(Operaciones!L158=$B$1,0,Operaciones!K158))</f>
        <v>0</v>
      </c>
      <c r="B154" s="46">
        <f>IF(Operaciones!L158="",$B$1,Operaciones!L158)</f>
        <v>45660.0</v>
      </c>
    </row>
    <row r="155" spans="1:2" ht="18" customHeight="1">
      <c r="A155" s="27">
        <f>IF(Operaciones!L159="",0,IF(Operaciones!L159=$B$1,0,Operaciones!K159))</f>
        <v>0</v>
      </c>
      <c r="B155" s="46">
        <f>IF(Operaciones!L159="",$B$1,Operaciones!L159)</f>
        <v>45660.0</v>
      </c>
    </row>
    <row r="156" spans="1:2" ht="18" customHeight="1">
      <c r="A156" s="27">
        <f>IF(Operaciones!L160="",0,IF(Operaciones!L160=$B$1,0,Operaciones!K160))</f>
        <v>0</v>
      </c>
      <c r="B156" s="46">
        <f>IF(Operaciones!L160="",$B$1,Operaciones!L160)</f>
        <v>45660.0</v>
      </c>
    </row>
    <row r="157" spans="1:2" ht="18" customHeight="1">
      <c r="A157" s="27">
        <f>IF(Operaciones!L161="",0,IF(Operaciones!L161=$B$1,0,Operaciones!K161))</f>
        <v>0</v>
      </c>
      <c r="B157" s="46">
        <f>IF(Operaciones!L161="",$B$1,Operaciones!L161)</f>
        <v>45660.0</v>
      </c>
    </row>
    <row r="158" spans="1:2" ht="18" customHeight="1">
      <c r="A158" s="27">
        <f>IF(Operaciones!L162="",0,IF(Operaciones!L162=$B$1,0,Operaciones!K162))</f>
        <v>0</v>
      </c>
      <c r="B158" s="46">
        <f>IF(Operaciones!L162="",$B$1,Operaciones!L162)</f>
        <v>45660.0</v>
      </c>
    </row>
    <row r="159" spans="1:2" ht="18" customHeight="1">
      <c r="A159" s="27">
        <f>IF(Operaciones!L163="",0,IF(Operaciones!L163=$B$1,0,Operaciones!K163))</f>
        <v>0</v>
      </c>
      <c r="B159" s="46">
        <f>IF(Operaciones!L163="",$B$1,Operaciones!L163)</f>
        <v>45660.0</v>
      </c>
    </row>
    <row r="160" spans="1:2" ht="18" customHeight="1">
      <c r="A160" s="27">
        <f>IF(Operaciones!L164="",0,IF(Operaciones!L164=$B$1,0,Operaciones!K164))</f>
        <v>0</v>
      </c>
      <c r="B160" s="46">
        <f>IF(Operaciones!L164="",$B$1,Operaciones!L164)</f>
        <v>45660.0</v>
      </c>
    </row>
    <row r="161" spans="1:2" ht="18" customHeight="1">
      <c r="A161" s="27">
        <f>IF(Operaciones!L165="",0,IF(Operaciones!L165=$B$1,0,Operaciones!K165))</f>
        <v>0</v>
      </c>
      <c r="B161" s="46">
        <f>IF(Operaciones!L165="",$B$1,Operaciones!L165)</f>
        <v>45660.0</v>
      </c>
    </row>
    <row r="162" spans="1:2" ht="18" customHeight="1">
      <c r="A162" s="27">
        <f>IF(Operaciones!L166="",0,IF(Operaciones!L166=$B$1,0,Operaciones!K166))</f>
        <v>0</v>
      </c>
      <c r="B162" s="46">
        <f>IF(Operaciones!L166="",$B$1,Operaciones!L166)</f>
        <v>45660.0</v>
      </c>
    </row>
    <row r="163" spans="1:2" ht="18" customHeight="1">
      <c r="A163" s="27">
        <f>IF(Operaciones!L167="",0,IF(Operaciones!L167=$B$1,0,Operaciones!K167))</f>
        <v>0</v>
      </c>
      <c r="B163" s="46">
        <f>IF(Operaciones!L167="",$B$1,Operaciones!L167)</f>
        <v>45660.0</v>
      </c>
    </row>
    <row r="164" spans="1:2" ht="18" customHeight="1">
      <c r="A164" s="27">
        <f>IF(Operaciones!L168="",0,IF(Operaciones!L168=$B$1,0,Operaciones!K168))</f>
        <v>0</v>
      </c>
      <c r="B164" s="46">
        <f>IF(Operaciones!L168="",$B$1,Operaciones!L168)</f>
        <v>45660.0</v>
      </c>
    </row>
    <row r="165" spans="1:2" ht="18" customHeight="1">
      <c r="A165" s="27">
        <f>IF(Operaciones!L169="",0,IF(Operaciones!L169=$B$1,0,Operaciones!K169))</f>
        <v>0</v>
      </c>
      <c r="B165" s="46">
        <f>IF(Operaciones!L169="",$B$1,Operaciones!L169)</f>
        <v>45660.0</v>
      </c>
    </row>
    <row r="166" spans="1:2" ht="18" customHeight="1">
      <c r="A166" s="27">
        <f>IF(Operaciones!L170="",0,IF(Operaciones!L170=$B$1,0,Operaciones!K170))</f>
        <v>0</v>
      </c>
      <c r="B166" s="46">
        <f>IF(Operaciones!L170="",$B$1,Operaciones!L170)</f>
        <v>45660.0</v>
      </c>
    </row>
    <row r="167" spans="1:2" ht="18" customHeight="1">
      <c r="A167" s="27">
        <f>IF(Operaciones!L171="",0,IF(Operaciones!L171=$B$1,0,Operaciones!K171))</f>
        <v>0</v>
      </c>
      <c r="B167" s="46">
        <f>IF(Operaciones!L171="",$B$1,Operaciones!L171)</f>
        <v>45660.0</v>
      </c>
    </row>
    <row r="168" spans="1:2" ht="18" customHeight="1">
      <c r="A168" s="27">
        <f>IF(Operaciones!L172="",0,IF(Operaciones!L172=$B$1,0,Operaciones!K172))</f>
        <v>0</v>
      </c>
      <c r="B168" s="46">
        <f>IF(Operaciones!L172="",$B$1,Operaciones!L172)</f>
        <v>45660.0</v>
      </c>
    </row>
    <row r="169" spans="1:2" ht="18" customHeight="1">
      <c r="A169" s="27">
        <f>IF(Operaciones!L173="",0,IF(Operaciones!L173=$B$1,0,Operaciones!K173))</f>
        <v>0</v>
      </c>
      <c r="B169" s="46">
        <f>IF(Operaciones!L173="",$B$1,Operaciones!L173)</f>
        <v>45660.0</v>
      </c>
    </row>
    <row r="170" spans="1:2" ht="18" customHeight="1">
      <c r="A170" s="27">
        <f>IF(Operaciones!L174="",0,IF(Operaciones!L174=$B$1,0,Operaciones!K174))</f>
        <v>0</v>
      </c>
      <c r="B170" s="46">
        <f>IF(Operaciones!L174="",$B$1,Operaciones!L174)</f>
        <v>45660.0</v>
      </c>
    </row>
    <row r="171" spans="1:2" ht="18" customHeight="1">
      <c r="A171" s="27">
        <f>IF(Operaciones!L175="",0,IF(Operaciones!L175=$B$1,0,Operaciones!K175))</f>
        <v>0</v>
      </c>
      <c r="B171" s="46">
        <f>IF(Operaciones!L175="",$B$1,Operaciones!L175)</f>
        <v>45660.0</v>
      </c>
    </row>
    <row r="172" spans="1:2" ht="18" customHeight="1">
      <c r="A172" s="27">
        <f>IF(Operaciones!L176="",0,IF(Operaciones!L176=$B$1,0,Operaciones!K176))</f>
        <v>0</v>
      </c>
      <c r="B172" s="46">
        <f>IF(Operaciones!L176="",$B$1,Operaciones!L176)</f>
        <v>45660.0</v>
      </c>
    </row>
    <row r="173" spans="1:2" ht="18" customHeight="1">
      <c r="A173" s="27">
        <f>IF(Operaciones!L177="",0,IF(Operaciones!L177=$B$1,0,Operaciones!K177))</f>
        <v>0</v>
      </c>
      <c r="B173" s="46">
        <f>IF(Operaciones!L177="",$B$1,Operaciones!L177)</f>
        <v>45660.0</v>
      </c>
    </row>
    <row r="174" spans="1:2" ht="18" customHeight="1">
      <c r="A174" s="27">
        <f>IF(Operaciones!L178="",0,IF(Operaciones!L178=$B$1,0,Operaciones!K178))</f>
        <v>0</v>
      </c>
      <c r="B174" s="46">
        <f>IF(Operaciones!L178="",$B$1,Operaciones!L178)</f>
        <v>45660.0</v>
      </c>
    </row>
    <row r="175" spans="1:2" ht="18" customHeight="1">
      <c r="A175" s="27">
        <f>IF(Operaciones!L179="",0,IF(Operaciones!L179=$B$1,0,Operaciones!K179))</f>
        <v>0</v>
      </c>
      <c r="B175" s="46">
        <f>IF(Operaciones!L179="",$B$1,Operaciones!L179)</f>
        <v>45660.0</v>
      </c>
    </row>
    <row r="176" spans="1:2" ht="18" customHeight="1">
      <c r="A176" s="27">
        <f>IF(Operaciones!L180="",0,IF(Operaciones!L180=$B$1,0,Operaciones!K180))</f>
        <v>0</v>
      </c>
      <c r="B176" s="46">
        <f>IF(Operaciones!L180="",$B$1,Operaciones!L180)</f>
        <v>45660.0</v>
      </c>
    </row>
    <row r="177" spans="1:2" ht="18" customHeight="1">
      <c r="A177" s="27">
        <f>IF(Operaciones!L181="",0,IF(Operaciones!L181=$B$1,0,Operaciones!K181))</f>
        <v>0</v>
      </c>
      <c r="B177" s="46">
        <f>IF(Operaciones!L181="",$B$1,Operaciones!L181)</f>
        <v>45660.0</v>
      </c>
    </row>
    <row r="178" spans="1:2" ht="18" customHeight="1">
      <c r="A178" s="27">
        <f>IF(Operaciones!L182="",0,IF(Operaciones!L182=$B$1,0,Operaciones!K182))</f>
        <v>0</v>
      </c>
      <c r="B178" s="46">
        <f>IF(Operaciones!L182="",$B$1,Operaciones!L182)</f>
        <v>45660.0</v>
      </c>
    </row>
    <row r="179" spans="1:2" ht="18" customHeight="1">
      <c r="A179" s="27">
        <f>IF(Operaciones!L183="",0,IF(Operaciones!L183=$B$1,0,Operaciones!K183))</f>
        <v>0</v>
      </c>
      <c r="B179" s="46">
        <f>IF(Operaciones!L183="",$B$1,Operaciones!L183)</f>
        <v>45660.0</v>
      </c>
    </row>
    <row r="180" spans="1:2" ht="18" customHeight="1">
      <c r="A180" s="27">
        <f>IF(Operaciones!L184="",0,IF(Operaciones!L184=$B$1,0,Operaciones!K184))</f>
        <v>0</v>
      </c>
      <c r="B180" s="46">
        <f>IF(Operaciones!L184="",$B$1,Operaciones!L184)</f>
        <v>45660.0</v>
      </c>
    </row>
    <row r="181" spans="1:2" ht="18" customHeight="1">
      <c r="A181" s="27">
        <f>IF(Operaciones!L185="",0,IF(Operaciones!L185=$B$1,0,Operaciones!K185))</f>
        <v>0</v>
      </c>
      <c r="B181" s="46">
        <f>IF(Operaciones!L185="",$B$1,Operaciones!L185)</f>
        <v>45660.0</v>
      </c>
    </row>
    <row r="182" spans="1:2" ht="18" customHeight="1">
      <c r="A182" s="27">
        <f>IF(Operaciones!L186="",0,IF(Operaciones!L186=$B$1,0,Operaciones!K186))</f>
        <v>0</v>
      </c>
      <c r="B182" s="46">
        <f>IF(Operaciones!L186="",$B$1,Operaciones!L186)</f>
        <v>45660.0</v>
      </c>
    </row>
    <row r="183" spans="1:2" ht="18" customHeight="1">
      <c r="A183" s="27">
        <f>IF(Operaciones!L187="",0,IF(Operaciones!L187=$B$1,0,Operaciones!K187))</f>
        <v>0</v>
      </c>
      <c r="B183" s="46">
        <f>IF(Operaciones!L187="",$B$1,Operaciones!L187)</f>
        <v>45660.0</v>
      </c>
    </row>
    <row r="184" spans="1:2" ht="18" customHeight="1">
      <c r="A184" s="27">
        <f>IF(Operaciones!L188="",0,IF(Operaciones!L188=$B$1,0,Operaciones!K188))</f>
        <v>0</v>
      </c>
      <c r="B184" s="46">
        <f>IF(Operaciones!L188="",$B$1,Operaciones!L188)</f>
        <v>45660.0</v>
      </c>
    </row>
    <row r="185" spans="1:2" ht="18" customHeight="1">
      <c r="A185" s="27">
        <f>IF(Operaciones!L189="",0,IF(Operaciones!L189=$B$1,0,Operaciones!K189))</f>
        <v>0</v>
      </c>
      <c r="B185" s="46">
        <f>IF(Operaciones!L189="",$B$1,Operaciones!L189)</f>
        <v>45660.0</v>
      </c>
    </row>
    <row r="186" spans="1:2" ht="18" customHeight="1">
      <c r="A186" s="27">
        <f>IF(Operaciones!L190="",0,IF(Operaciones!L190=$B$1,0,Operaciones!K190))</f>
        <v>0</v>
      </c>
      <c r="B186" s="46">
        <f>IF(Operaciones!L190="",$B$1,Operaciones!L190)</f>
        <v>45660.0</v>
      </c>
    </row>
    <row r="187" spans="1:2" ht="18" customHeight="1">
      <c r="A187" s="27">
        <f>IF(Operaciones!L191="",0,IF(Operaciones!L191=$B$1,0,Operaciones!K191))</f>
        <v>0</v>
      </c>
      <c r="B187" s="46">
        <f>IF(Operaciones!L191="",$B$1,Operaciones!L191)</f>
        <v>45660.0</v>
      </c>
    </row>
    <row r="188" spans="1:2" ht="18" customHeight="1">
      <c r="A188" s="27">
        <f>IF(Operaciones!L192="",0,IF(Operaciones!L192=$B$1,0,Operaciones!K192))</f>
        <v>0</v>
      </c>
      <c r="B188" s="46">
        <f>IF(Operaciones!L192="",$B$1,Operaciones!L192)</f>
        <v>45660.0</v>
      </c>
    </row>
    <row r="189" spans="1:2" ht="18" customHeight="1">
      <c r="A189" s="27">
        <f>IF(Operaciones!L193="",0,IF(Operaciones!L193=$B$1,0,Operaciones!K193))</f>
        <v>0</v>
      </c>
      <c r="B189" s="46">
        <f>IF(Operaciones!L193="",$B$1,Operaciones!L193)</f>
        <v>45660.0</v>
      </c>
    </row>
    <row r="190" spans="1:2" ht="18" customHeight="1">
      <c r="A190" s="27">
        <f>IF(Operaciones!L194="",0,IF(Operaciones!L194=$B$1,0,Operaciones!K194))</f>
        <v>0</v>
      </c>
      <c r="B190" s="46">
        <f>IF(Operaciones!L194="",$B$1,Operaciones!L194)</f>
        <v>45660.0</v>
      </c>
    </row>
    <row r="191" spans="1:2" ht="18" customHeight="1">
      <c r="A191" s="27">
        <f>IF(Operaciones!L195="",0,IF(Operaciones!L195=$B$1,0,Operaciones!K195))</f>
        <v>0</v>
      </c>
      <c r="B191" s="46">
        <f>IF(Operaciones!L195="",$B$1,Operaciones!L195)</f>
        <v>45660.0</v>
      </c>
    </row>
    <row r="192" spans="1:2" ht="18" customHeight="1">
      <c r="A192" s="27">
        <f>IF(Operaciones!L196="",0,IF(Operaciones!L196=$B$1,0,Operaciones!K196))</f>
        <v>0</v>
      </c>
      <c r="B192" s="46">
        <f>IF(Operaciones!L196="",$B$1,Operaciones!L196)</f>
        <v>45660.0</v>
      </c>
    </row>
    <row r="193" spans="1:2" ht="18" customHeight="1">
      <c r="A193" s="27">
        <f>IF(Operaciones!L197="",0,IF(Operaciones!L197=$B$1,0,Operaciones!K197))</f>
        <v>0</v>
      </c>
      <c r="B193" s="46">
        <f>IF(Operaciones!L197="",$B$1,Operaciones!L197)</f>
        <v>45660.0</v>
      </c>
    </row>
    <row r="194" spans="1:2" ht="18" customHeight="1">
      <c r="A194" s="27">
        <f>IF(Operaciones!L198="",0,IF(Operaciones!L198=$B$1,0,Operaciones!K198))</f>
        <v>0</v>
      </c>
      <c r="B194" s="46">
        <f>IF(Operaciones!L198="",$B$1,Operaciones!L198)</f>
        <v>45660.0</v>
      </c>
    </row>
    <row r="195" spans="1:2" ht="18" customHeight="1">
      <c r="A195" s="27">
        <f>IF(Operaciones!L199="",0,IF(Operaciones!L199=$B$1,0,Operaciones!K199))</f>
        <v>0</v>
      </c>
      <c r="B195" s="46">
        <f>IF(Operaciones!L199="",$B$1,Operaciones!L199)</f>
        <v>45660.0</v>
      </c>
    </row>
    <row r="196" spans="1:2" ht="18" customHeight="1">
      <c r="A196" s="27">
        <f>IF(Operaciones!L200="",0,IF(Operaciones!L200=$B$1,0,Operaciones!K200))</f>
        <v>0</v>
      </c>
      <c r="B196" s="46">
        <f>IF(Operaciones!L200="",$B$1,Operaciones!L200)</f>
        <v>45660.0</v>
      </c>
    </row>
    <row r="197" spans="1:2" ht="18" customHeight="1">
      <c r="A197" s="27">
        <f>IF(Operaciones!L201="",0,IF(Operaciones!L201=$B$1,0,Operaciones!K201))</f>
        <v>0</v>
      </c>
      <c r="B197" s="46">
        <f>IF(Operaciones!L201="",$B$1,Operaciones!L201)</f>
        <v>45660.0</v>
      </c>
    </row>
    <row r="198" spans="1:2" ht="18" customHeight="1">
      <c r="A198" s="27">
        <f>IF(Operaciones!L202="",0,IF(Operaciones!L202=$B$1,0,Operaciones!K202))</f>
        <v>0</v>
      </c>
      <c r="B198" s="46">
        <f>IF(Operaciones!L202="",$B$1,Operaciones!L202)</f>
        <v>45660.0</v>
      </c>
    </row>
    <row r="199" spans="1:2" ht="18" customHeight="1">
      <c r="A199" s="27">
        <f>IF(Operaciones!L203="",0,IF(Operaciones!L203=$B$1,0,Operaciones!K203))</f>
        <v>0</v>
      </c>
      <c r="B199" s="46">
        <f>IF(Operaciones!L203="",$B$1,Operaciones!L203)</f>
        <v>45660.0</v>
      </c>
    </row>
    <row r="200" spans="1:2" ht="18" customHeight="1">
      <c r="A200" s="27">
        <f>IF(Operaciones!L204="",0,IF(Operaciones!L204=$B$1,0,Operaciones!K204))</f>
        <v>0</v>
      </c>
      <c r="B200" s="46">
        <f>IF(Operaciones!L204="",$B$1,Operaciones!L204)</f>
        <v>45660.0</v>
      </c>
    </row>
    <row r="201" spans="1:2" ht="18" customHeight="1">
      <c r="A201" s="27">
        <f>IF(Operaciones!L205="",0,IF(Operaciones!L205=$B$1,0,Operaciones!K205))</f>
        <v>0</v>
      </c>
      <c r="B201" s="46">
        <f>IF(Operaciones!L205="",$B$1,Operaciones!L205)</f>
        <v>45660.0</v>
      </c>
    </row>
    <row r="202" spans="1:2" ht="18" customHeight="1">
      <c r="A202" s="27">
        <f>IF(Operaciones!L206="",0,IF(Operaciones!L206=$B$1,0,Operaciones!K206))</f>
        <v>0</v>
      </c>
      <c r="B202" s="46">
        <f>IF(Operaciones!L206="",$B$1,Operaciones!L206)</f>
        <v>45660.0</v>
      </c>
    </row>
    <row r="203" spans="1:2" ht="18" customHeight="1">
      <c r="A203" s="27">
        <f>IF(Operaciones!L207="",0,IF(Operaciones!L207=$B$1,0,Operaciones!K207))</f>
        <v>0</v>
      </c>
      <c r="B203" s="46">
        <f>IF(Operaciones!L207="",$B$1,Operaciones!L207)</f>
        <v>45660.0</v>
      </c>
    </row>
    <row r="204" spans="1:2" ht="18" customHeight="1">
      <c r="A204" s="27">
        <f>IF(Operaciones!L208="",0,IF(Operaciones!L208=$B$1,0,Operaciones!K208))</f>
        <v>0</v>
      </c>
      <c r="B204" s="46">
        <f>IF(Operaciones!L208="",$B$1,Operaciones!L208)</f>
        <v>45660.0</v>
      </c>
    </row>
    <row r="205" spans="1:2" ht="18" customHeight="1">
      <c r="A205" s="27">
        <f>IF(Operaciones!L209="",0,IF(Operaciones!L209=$B$1,0,Operaciones!K209))</f>
        <v>0</v>
      </c>
      <c r="B205" s="46">
        <f>IF(Operaciones!L209="",$B$1,Operaciones!L209)</f>
        <v>45660.0</v>
      </c>
    </row>
    <row r="206" spans="1:2" ht="18" customHeight="1">
      <c r="A206" s="27">
        <f>IF(Operaciones!L210="",0,IF(Operaciones!L210=$B$1,0,Operaciones!K210))</f>
        <v>0</v>
      </c>
      <c r="B206" s="46">
        <f>IF(Operaciones!L210="",$B$1,Operaciones!L210)</f>
        <v>45660.0</v>
      </c>
    </row>
    <row r="207" spans="1:2" ht="18" customHeight="1">
      <c r="A207" s="27">
        <f>IF(Operaciones!L211="",0,IF(Operaciones!L211=$B$1,0,Operaciones!K211))</f>
        <v>0</v>
      </c>
      <c r="B207" s="46">
        <f>IF(Operaciones!L211="",$B$1,Operaciones!L211)</f>
        <v>45660.0</v>
      </c>
    </row>
    <row r="208" spans="1:2" ht="18" customHeight="1">
      <c r="A208" s="27">
        <f>IF(Operaciones!L212="",0,IF(Operaciones!L212=$B$1,0,Operaciones!K212))</f>
        <v>0</v>
      </c>
      <c r="B208" s="46">
        <f>IF(Operaciones!L212="",$B$1,Operaciones!L212)</f>
        <v>45660.0</v>
      </c>
    </row>
    <row r="209" spans="1:2" ht="18" customHeight="1">
      <c r="A209" s="27">
        <f>IF(Operaciones!L213="",0,IF(Operaciones!L213=$B$1,0,Operaciones!K213))</f>
        <v>0</v>
      </c>
      <c r="B209" s="46">
        <f>IF(Operaciones!L213="",$B$1,Operaciones!L213)</f>
        <v>45660.0</v>
      </c>
    </row>
    <row r="210" spans="1:2" ht="18" customHeight="1">
      <c r="A210" s="27">
        <f>IF(Operaciones!L214="",0,IF(Operaciones!L214=$B$1,0,Operaciones!K214))</f>
        <v>0</v>
      </c>
      <c r="B210" s="46">
        <f>IF(Operaciones!L214="",$B$1,Operaciones!L214)</f>
        <v>45660.0</v>
      </c>
    </row>
    <row r="211" spans="1:2" ht="18" customHeight="1">
      <c r="A211" s="27">
        <f>IF(Operaciones!L215="",0,IF(Operaciones!L215=$B$1,0,Operaciones!K215))</f>
        <v>0</v>
      </c>
      <c r="B211" s="46">
        <f>IF(Operaciones!L215="",$B$1,Operaciones!L215)</f>
        <v>45660.0</v>
      </c>
    </row>
    <row r="212" spans="1:2" ht="18" customHeight="1">
      <c r="A212" s="27">
        <f>IF(Operaciones!L216="",0,IF(Operaciones!L216=$B$1,0,Operaciones!K216))</f>
        <v>0</v>
      </c>
      <c r="B212" s="46">
        <f>IF(Operaciones!L216="",$B$1,Operaciones!L216)</f>
        <v>45660.0</v>
      </c>
    </row>
    <row r="213" spans="1:2" ht="18" customHeight="1">
      <c r="A213" s="27">
        <f>IF(Operaciones!L217="",0,IF(Operaciones!L217=$B$1,0,Operaciones!K217))</f>
        <v>0</v>
      </c>
      <c r="B213" s="46">
        <f>IF(Operaciones!L217="",$B$1,Operaciones!L217)</f>
        <v>45660.0</v>
      </c>
    </row>
    <row r="214" spans="1:2" ht="18" customHeight="1">
      <c r="A214" s="27">
        <f>IF(Operaciones!L218="",0,IF(Operaciones!L218=$B$1,0,Operaciones!K218))</f>
        <v>0</v>
      </c>
      <c r="B214" s="46">
        <f>IF(Operaciones!L218="",$B$1,Operaciones!L218)</f>
        <v>45660.0</v>
      </c>
    </row>
    <row r="215" spans="1:2" ht="18" customHeight="1">
      <c r="A215" s="27">
        <f>IF(Operaciones!L219="",0,IF(Operaciones!L219=$B$1,0,Operaciones!K219))</f>
        <v>0</v>
      </c>
      <c r="B215" s="46">
        <f>IF(Operaciones!L219="",$B$1,Operaciones!L219)</f>
        <v>45660.0</v>
      </c>
    </row>
    <row r="216" spans="1:2" ht="18" customHeight="1">
      <c r="A216" s="27">
        <f>IF(Operaciones!L220="",0,IF(Operaciones!L220=$B$1,0,Operaciones!K220))</f>
        <v>0</v>
      </c>
      <c r="B216" s="46">
        <f>IF(Operaciones!L220="",$B$1,Operaciones!L220)</f>
        <v>45660.0</v>
      </c>
    </row>
    <row r="217" spans="1:2" ht="18" customHeight="1">
      <c r="A217" s="27">
        <f>IF(Operaciones!L221="",0,IF(Operaciones!L221=$B$1,0,Operaciones!K221))</f>
        <v>0</v>
      </c>
      <c r="B217" s="46">
        <f>IF(Operaciones!L221="",$B$1,Operaciones!L221)</f>
        <v>45660.0</v>
      </c>
    </row>
    <row r="218" spans="1:2" ht="18" customHeight="1">
      <c r="A218" s="27">
        <f>IF(Operaciones!L222="",0,IF(Operaciones!L222=$B$1,0,Operaciones!K222))</f>
        <v>0</v>
      </c>
      <c r="B218" s="46">
        <f>IF(Operaciones!L222="",$B$1,Operaciones!L222)</f>
        <v>45660.0</v>
      </c>
    </row>
    <row r="219" spans="1:2" ht="18" customHeight="1">
      <c r="A219" s="27">
        <f>IF(Operaciones!L223="",0,IF(Operaciones!L223=$B$1,0,Operaciones!K223))</f>
        <v>0</v>
      </c>
      <c r="B219" s="46">
        <f>IF(Operaciones!L223="",$B$1,Operaciones!L223)</f>
        <v>45660.0</v>
      </c>
    </row>
    <row r="220" spans="1:2" ht="18" customHeight="1">
      <c r="A220" s="27">
        <f>IF(Operaciones!L224="",0,IF(Operaciones!L224=$B$1,0,Operaciones!K224))</f>
        <v>0</v>
      </c>
      <c r="B220" s="46">
        <f>IF(Operaciones!L224="",$B$1,Operaciones!L224)</f>
        <v>45660.0</v>
      </c>
    </row>
    <row r="221" spans="1:2" ht="18" customHeight="1">
      <c r="A221" s="27">
        <f>IF(Operaciones!L225="",0,IF(Operaciones!L225=$B$1,0,Operaciones!K225))</f>
        <v>0</v>
      </c>
      <c r="B221" s="46">
        <f>IF(Operaciones!L225="",$B$1,Operaciones!L225)</f>
        <v>45660.0</v>
      </c>
    </row>
    <row r="222" spans="1:2" ht="18" customHeight="1">
      <c r="A222" s="27">
        <f>IF(Operaciones!L226="",0,IF(Operaciones!L226=$B$1,0,Operaciones!K226))</f>
        <v>0</v>
      </c>
      <c r="B222" s="46">
        <f>IF(Operaciones!L226="",$B$1,Operaciones!L226)</f>
        <v>45660.0</v>
      </c>
    </row>
    <row r="223" spans="1:2" ht="18" customHeight="1">
      <c r="A223" s="27">
        <f>IF(Operaciones!L227="",0,IF(Operaciones!L227=$B$1,0,Operaciones!K227))</f>
        <v>0</v>
      </c>
      <c r="B223" s="46">
        <f>IF(Operaciones!L227="",$B$1,Operaciones!L227)</f>
        <v>45660.0</v>
      </c>
    </row>
    <row r="224" spans="1:2" ht="18" customHeight="1">
      <c r="A224" s="27">
        <f>IF(Operaciones!L228="",0,IF(Operaciones!L228=$B$1,0,Operaciones!K228))</f>
        <v>0</v>
      </c>
      <c r="B224" s="46">
        <f>IF(Operaciones!L228="",$B$1,Operaciones!L228)</f>
        <v>45660.0</v>
      </c>
    </row>
    <row r="225" spans="1:2" ht="18" customHeight="1">
      <c r="A225" s="27">
        <f>IF(Operaciones!L229="",0,IF(Operaciones!L229=$B$1,0,Operaciones!K229))</f>
        <v>0</v>
      </c>
      <c r="B225" s="46">
        <f>IF(Operaciones!L229="",$B$1,Operaciones!L229)</f>
        <v>45660.0</v>
      </c>
    </row>
    <row r="226" spans="1:2" ht="18" customHeight="1">
      <c r="A226" s="27">
        <f>IF(Operaciones!L230="",0,IF(Operaciones!L230=$B$1,0,Operaciones!K230))</f>
        <v>0</v>
      </c>
      <c r="B226" s="46">
        <f>IF(Operaciones!L230="",$B$1,Operaciones!L230)</f>
        <v>45660.0</v>
      </c>
    </row>
    <row r="227" spans="1:2" ht="18" customHeight="1">
      <c r="A227" s="27">
        <f>IF(Operaciones!L231="",0,IF(Operaciones!L231=$B$1,0,Operaciones!K231))</f>
        <v>0</v>
      </c>
      <c r="B227" s="46">
        <f>IF(Operaciones!L231="",$B$1,Operaciones!L231)</f>
        <v>45660.0</v>
      </c>
    </row>
    <row r="228" spans="1:2" ht="18" customHeight="1">
      <c r="A228" s="27">
        <f>IF(Operaciones!L232="",0,IF(Operaciones!L232=$B$1,0,Operaciones!K232))</f>
        <v>0</v>
      </c>
      <c r="B228" s="46">
        <f>IF(Operaciones!L232="",$B$1,Operaciones!L232)</f>
        <v>45660.0</v>
      </c>
    </row>
    <row r="229" spans="1:2" ht="18" customHeight="1">
      <c r="A229" s="27">
        <f>IF(Operaciones!L233="",0,IF(Operaciones!L233=$B$1,0,Operaciones!K233))</f>
        <v>0</v>
      </c>
      <c r="B229" s="46">
        <f>IF(Operaciones!L233="",$B$1,Operaciones!L233)</f>
        <v>45660.0</v>
      </c>
    </row>
    <row r="230" spans="1:2" ht="18" customHeight="1">
      <c r="A230" s="27">
        <f>IF(Operaciones!L234="",0,IF(Operaciones!L234=$B$1,0,Operaciones!K234))</f>
        <v>0</v>
      </c>
      <c r="B230" s="46">
        <f>IF(Operaciones!L234="",$B$1,Operaciones!L234)</f>
        <v>45660.0</v>
      </c>
    </row>
    <row r="231" spans="1:2" ht="18" customHeight="1">
      <c r="A231" s="27">
        <f>IF(Operaciones!L235="",0,IF(Operaciones!L235=$B$1,0,Operaciones!K235))</f>
        <v>0</v>
      </c>
      <c r="B231" s="46">
        <f>IF(Operaciones!L235="",$B$1,Operaciones!L235)</f>
        <v>45660.0</v>
      </c>
    </row>
    <row r="232" spans="1:2" ht="18" customHeight="1">
      <c r="A232" s="27">
        <f>IF(Operaciones!L236="",0,IF(Operaciones!L236=$B$1,0,Operaciones!K236))</f>
        <v>0</v>
      </c>
      <c r="B232" s="46">
        <f>IF(Operaciones!L236="",$B$1,Operaciones!L236)</f>
        <v>45660.0</v>
      </c>
    </row>
    <row r="233" spans="1:2" ht="18" customHeight="1">
      <c r="A233" s="27">
        <f>IF(Operaciones!L237="",0,IF(Operaciones!L237=$B$1,0,Operaciones!K237))</f>
        <v>0</v>
      </c>
      <c r="B233" s="46">
        <f>IF(Operaciones!L237="",$B$1,Operaciones!L237)</f>
        <v>45660.0</v>
      </c>
    </row>
    <row r="234" spans="1:2" ht="18" customHeight="1">
      <c r="A234" s="27">
        <f>IF(Operaciones!L238="",0,IF(Operaciones!L238=$B$1,0,Operaciones!K238))</f>
        <v>0</v>
      </c>
      <c r="B234" s="46">
        <f>IF(Operaciones!L238="",$B$1,Operaciones!L238)</f>
        <v>45660.0</v>
      </c>
    </row>
    <row r="235" spans="1:2" ht="18" customHeight="1">
      <c r="A235" s="27">
        <f>IF(Operaciones!L239="",0,IF(Operaciones!L239=$B$1,0,Operaciones!K239))</f>
        <v>0</v>
      </c>
      <c r="B235" s="46">
        <f>IF(Operaciones!L239="",$B$1,Operaciones!L239)</f>
        <v>45660.0</v>
      </c>
    </row>
    <row r="236" spans="1:2" ht="18" customHeight="1">
      <c r="A236" s="27">
        <f>IF(Operaciones!L240="",0,IF(Operaciones!L240=$B$1,0,Operaciones!K240))</f>
        <v>0</v>
      </c>
      <c r="B236" s="46">
        <f>IF(Operaciones!L240="",$B$1,Operaciones!L240)</f>
        <v>45660.0</v>
      </c>
    </row>
    <row r="237" spans="1:2" ht="18" customHeight="1">
      <c r="A237" s="27">
        <f>IF(Operaciones!L241="",0,IF(Operaciones!L241=$B$1,0,Operaciones!K241))</f>
        <v>0</v>
      </c>
      <c r="B237" s="46">
        <f>IF(Operaciones!L241="",$B$1,Operaciones!L241)</f>
        <v>45660.0</v>
      </c>
    </row>
    <row r="238" spans="1:2" ht="18" customHeight="1">
      <c r="A238" s="27">
        <f>IF(Operaciones!L242="",0,IF(Operaciones!L242=$B$1,0,Operaciones!K242))</f>
        <v>0</v>
      </c>
      <c r="B238" s="46">
        <f>IF(Operaciones!L242="",$B$1,Operaciones!L242)</f>
        <v>45660.0</v>
      </c>
    </row>
    <row r="239" spans="1:2" ht="18" customHeight="1">
      <c r="A239" s="27">
        <f>IF(Operaciones!L243="",0,IF(Operaciones!L243=$B$1,0,Operaciones!K243))</f>
        <v>0</v>
      </c>
      <c r="B239" s="46">
        <f>IF(Operaciones!L243="",$B$1,Operaciones!L243)</f>
        <v>45660.0</v>
      </c>
    </row>
    <row r="240" spans="1:2" ht="18" customHeight="1">
      <c r="A240" s="27">
        <f>IF(Operaciones!L244="",0,IF(Operaciones!L244=$B$1,0,Operaciones!K244))</f>
        <v>0</v>
      </c>
      <c r="B240" s="46">
        <f>IF(Operaciones!L244="",$B$1,Operaciones!L244)</f>
        <v>45660.0</v>
      </c>
    </row>
    <row r="241" spans="1:2" ht="18" customHeight="1">
      <c r="A241" s="27">
        <f>IF(Operaciones!L245="",0,IF(Operaciones!L245=$B$1,0,Operaciones!K245))</f>
        <v>0</v>
      </c>
      <c r="B241" s="46">
        <f>IF(Operaciones!L245="",$B$1,Operaciones!L245)</f>
        <v>45660.0</v>
      </c>
    </row>
    <row r="242" spans="1:2" ht="18" customHeight="1">
      <c r="A242" s="27">
        <f>IF(Operaciones!L246="",0,IF(Operaciones!L246=$B$1,0,Operaciones!K246))</f>
        <v>0</v>
      </c>
      <c r="B242" s="46">
        <f>IF(Operaciones!L246="",$B$1,Operaciones!L246)</f>
        <v>45660.0</v>
      </c>
    </row>
    <row r="243" spans="1:2" ht="18" customHeight="1">
      <c r="A243" s="27">
        <f>IF(Operaciones!L247="",0,IF(Operaciones!L247=$B$1,0,Operaciones!K247))</f>
        <v>0</v>
      </c>
      <c r="B243" s="46">
        <f>IF(Operaciones!L247="",$B$1,Operaciones!L247)</f>
        <v>45660.0</v>
      </c>
    </row>
    <row r="244" spans="1:2" ht="18" customHeight="1">
      <c r="A244" s="27">
        <f>IF(Operaciones!L248="",0,IF(Operaciones!L248=$B$1,0,Operaciones!K248))</f>
        <v>0</v>
      </c>
      <c r="B244" s="46">
        <f>IF(Operaciones!L248="",$B$1,Operaciones!L248)</f>
        <v>45660.0</v>
      </c>
    </row>
    <row r="245" spans="1:2" ht="18" customHeight="1">
      <c r="A245" s="27">
        <f>IF(Operaciones!L249="",0,IF(Operaciones!L249=$B$1,0,Operaciones!K249))</f>
        <v>0</v>
      </c>
      <c r="B245" s="46">
        <f>IF(Operaciones!L249="",$B$1,Operaciones!L249)</f>
        <v>45660.0</v>
      </c>
    </row>
    <row r="246" spans="1:2" ht="18" customHeight="1">
      <c r="A246" s="27">
        <f>IF(Operaciones!L250="",0,IF(Operaciones!L250=$B$1,0,Operaciones!K250))</f>
        <v>0</v>
      </c>
      <c r="B246" s="46">
        <f>IF(Operaciones!L250="",$B$1,Operaciones!L250)</f>
        <v>45660.0</v>
      </c>
    </row>
    <row r="247" spans="1:2" ht="18" customHeight="1">
      <c r="A247" s="27">
        <f>IF(Operaciones!L251="",0,IF(Operaciones!L251=$B$1,0,Operaciones!K251))</f>
        <v>0</v>
      </c>
      <c r="B247" s="46">
        <f>IF(Operaciones!L251="",$B$1,Operaciones!L251)</f>
        <v>45660.0</v>
      </c>
    </row>
    <row r="248" spans="1:2" ht="18" customHeight="1">
      <c r="A248" s="27">
        <f>IF(Operaciones!L252="",0,IF(Operaciones!L252=$B$1,0,Operaciones!K252))</f>
        <v>0</v>
      </c>
      <c r="B248" s="46">
        <f>IF(Operaciones!L252="",$B$1,Operaciones!L252)</f>
        <v>45660.0</v>
      </c>
    </row>
    <row r="249" spans="1:2" ht="18" customHeight="1">
      <c r="A249" s="27">
        <f>IF(Operaciones!L253="",0,IF(Operaciones!L253=$B$1,0,Operaciones!K253))</f>
        <v>0</v>
      </c>
      <c r="B249" s="46">
        <f>IF(Operaciones!L253="",$B$1,Operaciones!L253)</f>
        <v>45660.0</v>
      </c>
    </row>
    <row r="250" spans="1:2" ht="18" customHeight="1">
      <c r="A250" s="27">
        <f>IF(Operaciones!L254="",0,IF(Operaciones!L254=$B$1,0,Operaciones!K254))</f>
        <v>0</v>
      </c>
      <c r="B250" s="46">
        <f>IF(Operaciones!L254="",$B$1,Operaciones!L254)</f>
        <v>45660.0</v>
      </c>
    </row>
    <row r="251" spans="1:2" ht="18" customHeight="1">
      <c r="A251" s="27">
        <f>IF(Operaciones!L255="",0,IF(Operaciones!L255=$B$1,0,Operaciones!K255))</f>
        <v>0</v>
      </c>
      <c r="B251" s="46">
        <f>IF(Operaciones!L255="",$B$1,Operaciones!L255)</f>
        <v>45660.0</v>
      </c>
    </row>
    <row r="252" spans="1:2" ht="18" customHeight="1">
      <c r="A252" s="27">
        <f>IF(Operaciones!L256="",0,IF(Operaciones!L256=$B$1,0,Operaciones!K256))</f>
        <v>0</v>
      </c>
      <c r="B252" s="46">
        <f>IF(Operaciones!L256="",$B$1,Operaciones!L256)</f>
        <v>45660.0</v>
      </c>
    </row>
    <row r="253" spans="1:2" ht="18" customHeight="1">
      <c r="A253" s="27">
        <f>IF(Operaciones!L257="",0,IF(Operaciones!L257=$B$1,0,Operaciones!K257))</f>
        <v>0</v>
      </c>
      <c r="B253" s="46">
        <f>IF(Operaciones!L257="",$B$1,Operaciones!L257)</f>
        <v>45660.0</v>
      </c>
    </row>
    <row r="254" spans="1:2" ht="18" customHeight="1">
      <c r="A254" s="27">
        <f>IF(Operaciones!L258="",0,IF(Operaciones!L258=$B$1,0,Operaciones!K258))</f>
        <v>0</v>
      </c>
      <c r="B254" s="46">
        <f>IF(Operaciones!L258="",$B$1,Operaciones!L258)</f>
        <v>45660.0</v>
      </c>
    </row>
    <row r="255" spans="1:2" ht="18" customHeight="1">
      <c r="A255" s="27">
        <f>IF(Operaciones!L259="",0,IF(Operaciones!L259=$B$1,0,Operaciones!K259))</f>
        <v>0</v>
      </c>
      <c r="B255" s="46">
        <f>IF(Operaciones!L259="",$B$1,Operaciones!L259)</f>
        <v>45660.0</v>
      </c>
    </row>
    <row r="256" spans="1:2" ht="18" customHeight="1">
      <c r="A256" s="27">
        <f>IF(Operaciones!L260="",0,IF(Operaciones!L260=$B$1,0,Operaciones!K260))</f>
        <v>0</v>
      </c>
      <c r="B256" s="46">
        <f>IF(Operaciones!L260="",$B$1,Operaciones!L260)</f>
        <v>45660.0</v>
      </c>
    </row>
    <row r="257" spans="1:2" ht="18" customHeight="1">
      <c r="A257" s="27">
        <f>IF(Operaciones!L261="",0,IF(Operaciones!L261=$B$1,0,Operaciones!K261))</f>
        <v>0</v>
      </c>
      <c r="B257" s="46">
        <f>IF(Operaciones!L261="",$B$1,Operaciones!L261)</f>
        <v>45660.0</v>
      </c>
    </row>
    <row r="258" spans="1:2" ht="18" customHeight="1">
      <c r="A258" s="27">
        <f>IF(Operaciones!L262="",0,IF(Operaciones!L262=$B$1,0,Operaciones!K262))</f>
        <v>0</v>
      </c>
      <c r="B258" s="46">
        <f>IF(Operaciones!L262="",$B$1,Operaciones!L262)</f>
        <v>45660.0</v>
      </c>
    </row>
    <row r="259" spans="1:2" ht="18" customHeight="1">
      <c r="A259" s="27">
        <f>IF(Operaciones!L263="",0,IF(Operaciones!L263=$B$1,0,Operaciones!K263))</f>
        <v>0</v>
      </c>
      <c r="B259" s="46">
        <f>IF(Operaciones!L263="",$B$1,Operaciones!L263)</f>
        <v>45660.0</v>
      </c>
    </row>
    <row r="260" spans="1:2" ht="18" customHeight="1">
      <c r="A260" s="27">
        <f>IF(Operaciones!L264="",0,IF(Operaciones!L264=$B$1,0,Operaciones!K264))</f>
        <v>0</v>
      </c>
      <c r="B260" s="46">
        <f>IF(Operaciones!L264="",$B$1,Operaciones!L264)</f>
        <v>45660.0</v>
      </c>
    </row>
    <row r="261" spans="1:2" ht="18" customHeight="1">
      <c r="A261" s="27">
        <f>IF(Operaciones!L265="",0,IF(Operaciones!L265=$B$1,0,Operaciones!K265))</f>
        <v>0</v>
      </c>
      <c r="B261" s="46">
        <f>IF(Operaciones!L265="",$B$1,Operaciones!L265)</f>
        <v>45660.0</v>
      </c>
    </row>
    <row r="262" spans="1:2" ht="18" customHeight="1">
      <c r="A262" s="27">
        <f>IF(Operaciones!L266="",0,IF(Operaciones!L266=$B$1,0,Operaciones!K266))</f>
        <v>0</v>
      </c>
      <c r="B262" s="46">
        <f>IF(Operaciones!L266="",$B$1,Operaciones!L266)</f>
        <v>45660.0</v>
      </c>
    </row>
    <row r="263" spans="1:2" ht="18" customHeight="1">
      <c r="A263" s="27">
        <f>IF(Operaciones!L267="",0,IF(Operaciones!L267=$B$1,0,Operaciones!K267))</f>
        <v>0</v>
      </c>
      <c r="B263" s="46">
        <f>IF(Operaciones!L267="",$B$1,Operaciones!L267)</f>
        <v>45660.0</v>
      </c>
    </row>
    <row r="264" spans="1:2" ht="18" customHeight="1">
      <c r="A264" s="27">
        <f>IF(Operaciones!L268="",0,IF(Operaciones!L268=$B$1,0,Operaciones!K268))</f>
        <v>0</v>
      </c>
      <c r="B264" s="46">
        <f>IF(Operaciones!L268="",$B$1,Operaciones!L268)</f>
        <v>45660.0</v>
      </c>
    </row>
    <row r="265" spans="1:2" ht="18" customHeight="1">
      <c r="A265" s="27">
        <f>IF(Operaciones!L269="",0,IF(Operaciones!L269=$B$1,0,Operaciones!K269))</f>
        <v>0</v>
      </c>
      <c r="B265" s="46">
        <f>IF(Operaciones!L269="",$B$1,Operaciones!L269)</f>
        <v>45660.0</v>
      </c>
    </row>
    <row r="266" spans="1:2" ht="18" customHeight="1">
      <c r="A266" s="27">
        <f>IF(Operaciones!L270="",0,IF(Operaciones!L270=$B$1,0,Operaciones!K270))</f>
        <v>0</v>
      </c>
      <c r="B266" s="46">
        <f>IF(Operaciones!L270="",$B$1,Operaciones!L270)</f>
        <v>45660.0</v>
      </c>
    </row>
    <row r="267" spans="1:2" ht="18" customHeight="1">
      <c r="A267" s="27">
        <f>IF(Operaciones!L271="",0,IF(Operaciones!L271=$B$1,0,Operaciones!K271))</f>
        <v>0</v>
      </c>
      <c r="B267" s="46">
        <f>IF(Operaciones!L271="",$B$1,Operaciones!L271)</f>
        <v>45660.0</v>
      </c>
    </row>
    <row r="268" spans="1:2" ht="18" customHeight="1">
      <c r="A268" s="27">
        <f>IF(Operaciones!L272="",0,IF(Operaciones!L272=$B$1,0,Operaciones!K272))</f>
        <v>0</v>
      </c>
      <c r="B268" s="46">
        <f>IF(Operaciones!L272="",$B$1,Operaciones!L272)</f>
        <v>45660.0</v>
      </c>
    </row>
    <row r="269" spans="1:2" ht="18" customHeight="1">
      <c r="A269" s="27">
        <f>IF(Operaciones!L273="",0,IF(Operaciones!L273=$B$1,0,Operaciones!K273))</f>
        <v>0</v>
      </c>
      <c r="B269" s="46">
        <f>IF(Operaciones!L273="",$B$1,Operaciones!L273)</f>
        <v>45660.0</v>
      </c>
    </row>
    <row r="270" spans="1:2" ht="18" customHeight="1">
      <c r="A270" s="27">
        <f>IF(Operaciones!L274="",0,IF(Operaciones!L274=$B$1,0,Operaciones!K274))</f>
        <v>0</v>
      </c>
      <c r="B270" s="46">
        <f>IF(Operaciones!L274="",$B$1,Operaciones!L274)</f>
        <v>45660.0</v>
      </c>
    </row>
    <row r="271" spans="1:2" ht="18" customHeight="1">
      <c r="A271" s="27">
        <f>IF(Operaciones!L275="",0,IF(Operaciones!L275=$B$1,0,Operaciones!K275))</f>
        <v>0</v>
      </c>
      <c r="B271" s="46">
        <f>IF(Operaciones!L275="",$B$1,Operaciones!L275)</f>
        <v>45660.0</v>
      </c>
    </row>
    <row r="272" spans="1:2" ht="18" customHeight="1">
      <c r="A272" s="27">
        <f>IF(Operaciones!L276="",0,IF(Operaciones!L276=$B$1,0,Operaciones!K276))</f>
        <v>0</v>
      </c>
      <c r="B272" s="46">
        <f>IF(Operaciones!L276="",$B$1,Operaciones!L276)</f>
        <v>45660.0</v>
      </c>
    </row>
    <row r="273" spans="1:2" ht="18" customHeight="1">
      <c r="A273" s="27">
        <f>IF(Operaciones!L277="",0,IF(Operaciones!L277=$B$1,0,Operaciones!K277))</f>
        <v>0</v>
      </c>
      <c r="B273" s="46">
        <f>IF(Operaciones!L277="",$B$1,Operaciones!L277)</f>
        <v>45660.0</v>
      </c>
    </row>
    <row r="274" spans="1:2" ht="18" customHeight="1">
      <c r="A274" s="27">
        <f>IF(Operaciones!L278="",0,IF(Operaciones!L278=$B$1,0,Operaciones!K278))</f>
        <v>0</v>
      </c>
      <c r="B274" s="46">
        <f>IF(Operaciones!L278="",$B$1,Operaciones!L278)</f>
        <v>45660.0</v>
      </c>
    </row>
    <row r="275" spans="1:2" ht="18" customHeight="1">
      <c r="A275" s="27">
        <f>IF(Operaciones!L279="",0,IF(Operaciones!L279=$B$1,0,Operaciones!K279))</f>
        <v>0</v>
      </c>
      <c r="B275" s="46">
        <f>IF(Operaciones!L279="",$B$1,Operaciones!L279)</f>
        <v>45660.0</v>
      </c>
    </row>
    <row r="276" spans="1:2" ht="18" customHeight="1">
      <c r="A276" s="27">
        <f>IF(Operaciones!L280="",0,IF(Operaciones!L280=$B$1,0,Operaciones!K280))</f>
        <v>0</v>
      </c>
      <c r="B276" s="46">
        <f>IF(Operaciones!L280="",$B$1,Operaciones!L280)</f>
        <v>45660.0</v>
      </c>
    </row>
    <row r="277" spans="1:2" ht="18" customHeight="1">
      <c r="A277" s="27">
        <f>IF(Operaciones!L281="",0,IF(Operaciones!L281=$B$1,0,Operaciones!K281))</f>
        <v>0</v>
      </c>
      <c r="B277" s="46">
        <f>IF(Operaciones!L281="",$B$1,Operaciones!L281)</f>
        <v>45660.0</v>
      </c>
    </row>
    <row r="278" spans="1:2" ht="18" customHeight="1">
      <c r="A278" s="27">
        <f>IF(Operaciones!L282="",0,IF(Operaciones!L282=$B$1,0,Operaciones!K282))</f>
        <v>0</v>
      </c>
      <c r="B278" s="46">
        <f>IF(Operaciones!L282="",$B$1,Operaciones!L282)</f>
        <v>45660.0</v>
      </c>
    </row>
    <row r="279" spans="1:2" ht="18" customHeight="1">
      <c r="A279" s="27">
        <f>IF(Operaciones!L283="",0,IF(Operaciones!L283=$B$1,0,Operaciones!K283))</f>
        <v>0</v>
      </c>
      <c r="B279" s="46">
        <f>IF(Operaciones!L283="",$B$1,Operaciones!L283)</f>
        <v>45660.0</v>
      </c>
    </row>
    <row r="280" spans="1:2" ht="18" customHeight="1">
      <c r="A280" s="27">
        <f>IF(Operaciones!L284="",0,IF(Operaciones!L284=$B$1,0,Operaciones!K284))</f>
        <v>0</v>
      </c>
      <c r="B280" s="46">
        <f>IF(Operaciones!L284="",$B$1,Operaciones!L284)</f>
        <v>45660.0</v>
      </c>
    </row>
    <row r="281" spans="1:2" ht="18" customHeight="1">
      <c r="A281" s="27">
        <f>IF(Operaciones!L285="",0,IF(Operaciones!L285=$B$1,0,Operaciones!K285))</f>
        <v>0</v>
      </c>
      <c r="B281" s="46">
        <f>IF(Operaciones!L285="",$B$1,Operaciones!L285)</f>
        <v>45660.0</v>
      </c>
    </row>
    <row r="282" spans="1:2" ht="18" customHeight="1">
      <c r="A282" s="27">
        <f>IF(Operaciones!L286="",0,IF(Operaciones!L286=$B$1,0,Operaciones!K286))</f>
        <v>0</v>
      </c>
      <c r="B282" s="46">
        <f>IF(Operaciones!L286="",$B$1,Operaciones!L286)</f>
        <v>45660.0</v>
      </c>
    </row>
    <row r="283" spans="1:2" ht="18" customHeight="1">
      <c r="A283" s="27">
        <f>IF(Operaciones!L287="",0,IF(Operaciones!L287=$B$1,0,Operaciones!K287))</f>
        <v>0</v>
      </c>
      <c r="B283" s="46">
        <f>IF(Operaciones!L287="",$B$1,Operaciones!L287)</f>
        <v>45660.0</v>
      </c>
    </row>
    <row r="284" spans="1:2" ht="18" customHeight="1">
      <c r="A284" s="27">
        <f>IF(Operaciones!L288="",0,IF(Operaciones!L288=$B$1,0,Operaciones!K288))</f>
        <v>0</v>
      </c>
      <c r="B284" s="46">
        <f>IF(Operaciones!L288="",$B$1,Operaciones!L288)</f>
        <v>45660.0</v>
      </c>
    </row>
    <row r="285" spans="1:2" ht="18" customHeight="1">
      <c r="A285" s="27">
        <f>IF(Operaciones!L289="",0,IF(Operaciones!L289=$B$1,0,Operaciones!K289))</f>
        <v>0</v>
      </c>
      <c r="B285" s="46">
        <f>IF(Operaciones!L289="",$B$1,Operaciones!L289)</f>
        <v>45660.0</v>
      </c>
    </row>
    <row r="286" spans="1:2" ht="18" customHeight="1">
      <c r="A286" s="27">
        <f>IF(Operaciones!L290="",0,IF(Operaciones!L290=$B$1,0,Operaciones!K290))</f>
        <v>0</v>
      </c>
      <c r="B286" s="46">
        <f>IF(Operaciones!L290="",$B$1,Operaciones!L290)</f>
        <v>45660.0</v>
      </c>
    </row>
    <row r="287" spans="1:2" ht="18" customHeight="1">
      <c r="A287" s="27">
        <f>IF(Operaciones!L291="",0,IF(Operaciones!L291=$B$1,0,Operaciones!K291))</f>
        <v>0</v>
      </c>
      <c r="B287" s="46">
        <f>IF(Operaciones!L291="",$B$1,Operaciones!L291)</f>
        <v>45660.0</v>
      </c>
    </row>
    <row r="288" spans="1:2" ht="18" customHeight="1">
      <c r="A288" s="27">
        <f>IF(Operaciones!L292="",0,IF(Operaciones!L292=$B$1,0,Operaciones!K292))</f>
        <v>0</v>
      </c>
      <c r="B288" s="46">
        <f>IF(Operaciones!L292="",$B$1,Operaciones!L292)</f>
        <v>45660.0</v>
      </c>
    </row>
    <row r="289" spans="1:2" ht="18" customHeight="1">
      <c r="A289" s="27">
        <f>IF(Operaciones!L293="",0,IF(Operaciones!L293=$B$1,0,Operaciones!K293))</f>
        <v>0</v>
      </c>
      <c r="B289" s="46">
        <f>IF(Operaciones!L293="",$B$1,Operaciones!L293)</f>
        <v>45660.0</v>
      </c>
    </row>
    <row r="290" spans="1:2" ht="18" customHeight="1">
      <c r="A290" s="27">
        <f>IF(Operaciones!L294="",0,IF(Operaciones!L294=$B$1,0,Operaciones!K294))</f>
        <v>0</v>
      </c>
      <c r="B290" s="46">
        <f>IF(Operaciones!L294="",$B$1,Operaciones!L294)</f>
        <v>45660.0</v>
      </c>
    </row>
    <row r="291" spans="1:2" ht="18" customHeight="1">
      <c r="A291" s="27">
        <f>IF(Operaciones!L295="",0,IF(Operaciones!L295=$B$1,0,Operaciones!K295))</f>
        <v>0</v>
      </c>
      <c r="B291" s="46">
        <f>IF(Operaciones!L295="",$B$1,Operaciones!L295)</f>
        <v>45660.0</v>
      </c>
    </row>
    <row r="292" spans="1:2" ht="18" customHeight="1">
      <c r="A292" s="27">
        <f>IF(Operaciones!L296="",0,IF(Operaciones!L296=$B$1,0,Operaciones!K296))</f>
        <v>0</v>
      </c>
      <c r="B292" s="46">
        <f>IF(Operaciones!L296="",$B$1,Operaciones!L296)</f>
        <v>45660.0</v>
      </c>
    </row>
    <row r="293" spans="1:2" ht="18" customHeight="1">
      <c r="A293" s="27">
        <f>IF(Operaciones!L297="",0,IF(Operaciones!L297=$B$1,0,Operaciones!K297))</f>
        <v>0</v>
      </c>
      <c r="B293" s="46">
        <f>IF(Operaciones!L297="",$B$1,Operaciones!L297)</f>
        <v>45660.0</v>
      </c>
    </row>
    <row r="294" spans="1:2" ht="18" customHeight="1">
      <c r="A294" s="27">
        <f>IF(Operaciones!L298="",0,IF(Operaciones!L298=$B$1,0,Operaciones!K298))</f>
        <v>0</v>
      </c>
      <c r="B294" s="46">
        <f>IF(Operaciones!L298="",$B$1,Operaciones!L298)</f>
        <v>45660.0</v>
      </c>
    </row>
    <row r="295" spans="1:2" ht="18" customHeight="1">
      <c r="A295" s="27">
        <f>IF(Operaciones!L299="",0,IF(Operaciones!L299=$B$1,0,Operaciones!K299))</f>
        <v>0</v>
      </c>
      <c r="B295" s="46">
        <f>IF(Operaciones!L299="",$B$1,Operaciones!L299)</f>
        <v>45660.0</v>
      </c>
    </row>
    <row r="296" spans="1:2" ht="18" customHeight="1">
      <c r="A296" s="27">
        <f>IF(Operaciones!L300="",0,IF(Operaciones!L300=$B$1,0,Operaciones!K300))</f>
        <v>0</v>
      </c>
      <c r="B296" s="46">
        <f>IF(Operaciones!L300="",$B$1,Operaciones!L300)</f>
        <v>45660.0</v>
      </c>
    </row>
    <row r="297" spans="1:2" ht="18" customHeight="1">
      <c r="A297" s="27">
        <f>IF(Operaciones!L301="",0,IF(Operaciones!L301=$B$1,0,Operaciones!K301))</f>
        <v>0</v>
      </c>
      <c r="B297" s="46">
        <f>IF(Operaciones!L301="",$B$1,Operaciones!L301)</f>
        <v>45660.0</v>
      </c>
    </row>
    <row r="298" spans="1:2" ht="18" customHeight="1">
      <c r="A298" s="27">
        <f>IF(Operaciones!L302="",0,IF(Operaciones!L302=$B$1,0,Operaciones!K302))</f>
        <v>0</v>
      </c>
      <c r="B298" s="46">
        <f>IF(Operaciones!L302="",$B$1,Operaciones!L302)</f>
        <v>45660.0</v>
      </c>
    </row>
    <row r="299" spans="1:2" ht="18" customHeight="1">
      <c r="A299" s="27">
        <f>IF(Operaciones!L303="",0,IF(Operaciones!L303=$B$1,0,Operaciones!K303))</f>
        <v>0</v>
      </c>
      <c r="B299" s="46">
        <f>IF(Operaciones!L303="",$B$1,Operaciones!L303)</f>
        <v>45660.0</v>
      </c>
    </row>
    <row r="300" spans="1:2" ht="18" customHeight="1">
      <c r="A300" s="27">
        <f>IF(Operaciones!L304="",0,IF(Operaciones!L304=$B$1,0,Operaciones!K304))</f>
        <v>0</v>
      </c>
      <c r="B300" s="46">
        <f>IF(Operaciones!L304="",$B$1,Operaciones!L304)</f>
        <v>45660.0</v>
      </c>
    </row>
    <row r="301" spans="1:2" ht="18" customHeight="1">
      <c r="A301" s="27">
        <f>IF(Operaciones!L305="",0,IF(Operaciones!L305=$B$1,0,Operaciones!K305))</f>
        <v>0</v>
      </c>
      <c r="B301" s="46">
        <f>IF(Operaciones!L305="",$B$1,Operaciones!L305)</f>
        <v>45660.0</v>
      </c>
    </row>
    <row r="302" spans="1:2" ht="18" customHeight="1">
      <c r="A302" s="27">
        <f>IF(Operaciones!L306="",0,IF(Operaciones!L306=$B$1,0,Operaciones!K306))</f>
        <v>0</v>
      </c>
      <c r="B302" s="46">
        <f>IF(Operaciones!L306="",$B$1,Operaciones!L306)</f>
        <v>45660.0</v>
      </c>
    </row>
    <row r="303" spans="1:2" ht="18" customHeight="1">
      <c r="A303" s="27">
        <f>IF(Operaciones!L307="",0,IF(Operaciones!L307=$B$1,0,Operaciones!K307))</f>
        <v>0</v>
      </c>
      <c r="B303" s="46">
        <f>IF(Operaciones!L307="",$B$1,Operaciones!L307)</f>
        <v>45660.0</v>
      </c>
    </row>
    <row r="304" spans="1:2" ht="18" customHeight="1">
      <c r="A304" s="27">
        <f>IF(Operaciones!L308="",0,IF(Operaciones!L308=$B$1,0,Operaciones!K308))</f>
        <v>0</v>
      </c>
      <c r="B304" s="46">
        <f>IF(Operaciones!L308="",$B$1,Operaciones!L308)</f>
        <v>45660.0</v>
      </c>
    </row>
    <row r="305" spans="1:2" ht="18" customHeight="1">
      <c r="A305" s="27">
        <f>IF(Operaciones!L309="",0,IF(Operaciones!L309=$B$1,0,Operaciones!K309))</f>
        <v>0</v>
      </c>
      <c r="B305" s="46">
        <f>IF(Operaciones!L309="",$B$1,Operaciones!L309)</f>
        <v>45660.0</v>
      </c>
    </row>
    <row r="306" spans="1:2" ht="18" customHeight="1">
      <c r="A306" s="27">
        <f>IF(Operaciones!L310="",0,IF(Operaciones!L310=$B$1,0,Operaciones!K310))</f>
        <v>0</v>
      </c>
      <c r="B306" s="46">
        <f>IF(Operaciones!L310="",$B$1,Operaciones!L310)</f>
        <v>45660.0</v>
      </c>
    </row>
    <row r="307" spans="1:2" ht="18" customHeight="1">
      <c r="A307" s="27">
        <f>IF(Operaciones!L311="",0,IF(Operaciones!L311=$B$1,0,Operaciones!K311))</f>
        <v>0</v>
      </c>
      <c r="B307" s="46">
        <f>IF(Operaciones!L311="",$B$1,Operaciones!L311)</f>
        <v>45660.0</v>
      </c>
    </row>
    <row r="308" spans="1:2" ht="18" customHeight="1">
      <c r="A308" s="27">
        <f>IF(Operaciones!L312="",0,IF(Operaciones!L312=$B$1,0,Operaciones!K312))</f>
        <v>0</v>
      </c>
      <c r="B308" s="46">
        <f>IF(Operaciones!L312="",$B$1,Operaciones!L312)</f>
        <v>45660.0</v>
      </c>
    </row>
    <row r="309" spans="1:2" ht="18" customHeight="1">
      <c r="A309" s="27">
        <f>IF(Operaciones!L313="",0,IF(Operaciones!L313=$B$1,0,Operaciones!K313))</f>
        <v>0</v>
      </c>
      <c r="B309" s="46">
        <f>IF(Operaciones!L313="",$B$1,Operaciones!L313)</f>
        <v>45660.0</v>
      </c>
    </row>
    <row r="310" spans="1:2" ht="18" customHeight="1">
      <c r="A310" s="27">
        <f>IF(Operaciones!L314="",0,IF(Operaciones!L314=$B$1,0,Operaciones!K314))</f>
        <v>0</v>
      </c>
      <c r="B310" s="46">
        <f>IF(Operaciones!L314="",$B$1,Operaciones!L314)</f>
        <v>45660.0</v>
      </c>
    </row>
    <row r="311" spans="1:2" ht="18" customHeight="1">
      <c r="A311" s="27">
        <f>IF(Operaciones!L315="",0,IF(Operaciones!L315=$B$1,0,Operaciones!K315))</f>
        <v>0</v>
      </c>
      <c r="B311" s="46">
        <f>IF(Operaciones!L315="",$B$1,Operaciones!L315)</f>
        <v>45660.0</v>
      </c>
    </row>
    <row r="312" spans="1:2" ht="18" customHeight="1">
      <c r="A312" s="27">
        <f>IF(Operaciones!L316="",0,IF(Operaciones!L316=$B$1,0,Operaciones!K316))</f>
        <v>0</v>
      </c>
      <c r="B312" s="46">
        <f>IF(Operaciones!L316="",$B$1,Operaciones!L316)</f>
        <v>45660.0</v>
      </c>
    </row>
    <row r="313" spans="1:2" ht="18" customHeight="1">
      <c r="A313" s="27">
        <f>IF(Operaciones!L317="",0,IF(Operaciones!L317=$B$1,0,Operaciones!K317))</f>
        <v>0</v>
      </c>
      <c r="B313" s="46">
        <f>IF(Operaciones!L317="",$B$1,Operaciones!L317)</f>
        <v>45660.0</v>
      </c>
    </row>
    <row r="314" spans="1:2" ht="18" customHeight="1">
      <c r="A314" s="27">
        <f>IF(Operaciones!L318="",0,IF(Operaciones!L318=$B$1,0,Operaciones!K318))</f>
        <v>0</v>
      </c>
      <c r="B314" s="46">
        <f>IF(Operaciones!L318="",$B$1,Operaciones!L318)</f>
        <v>45660.0</v>
      </c>
    </row>
    <row r="315" spans="1:2" ht="18" customHeight="1">
      <c r="A315" s="27">
        <f>IF(Operaciones!L319="",0,IF(Operaciones!L319=$B$1,0,Operaciones!K319))</f>
        <v>0</v>
      </c>
      <c r="B315" s="46">
        <f>IF(Operaciones!L319="",$B$1,Operaciones!L319)</f>
        <v>45660.0</v>
      </c>
    </row>
    <row r="316" spans="1:2" ht="18" customHeight="1">
      <c r="A316" s="27">
        <f>IF(Operaciones!L320="",0,IF(Operaciones!L320=$B$1,0,Operaciones!K320))</f>
        <v>0</v>
      </c>
      <c r="B316" s="46">
        <f>IF(Operaciones!L320="",$B$1,Operaciones!L320)</f>
        <v>45660.0</v>
      </c>
    </row>
    <row r="317" spans="1:2" ht="18" customHeight="1">
      <c r="A317" s="27">
        <f>IF(Operaciones!L321="",0,IF(Operaciones!L321=$B$1,0,Operaciones!K321))</f>
        <v>0</v>
      </c>
      <c r="B317" s="46">
        <f>IF(Operaciones!L321="",$B$1,Operaciones!L321)</f>
        <v>45660.0</v>
      </c>
    </row>
    <row r="318" spans="1:2" ht="18" customHeight="1">
      <c r="A318" s="27">
        <f>IF(Operaciones!L322="",0,IF(Operaciones!L322=$B$1,0,Operaciones!K322))</f>
        <v>0</v>
      </c>
      <c r="B318" s="46">
        <f>IF(Operaciones!L322="",$B$1,Operaciones!L322)</f>
        <v>45660.0</v>
      </c>
    </row>
    <row r="319" spans="1:2" ht="18" customHeight="1">
      <c r="A319" s="27">
        <f>IF(Operaciones!L323="",0,IF(Operaciones!L323=$B$1,0,Operaciones!K323))</f>
        <v>0</v>
      </c>
      <c r="B319" s="46">
        <f>IF(Operaciones!L323="",$B$1,Operaciones!L323)</f>
        <v>45660.0</v>
      </c>
    </row>
    <row r="320" spans="1:2" ht="18" customHeight="1">
      <c r="A320" s="27">
        <f>IF(Operaciones!L324="",0,IF(Operaciones!L324=$B$1,0,Operaciones!K324))</f>
        <v>0</v>
      </c>
      <c r="B320" s="46">
        <f>IF(Operaciones!L324="",$B$1,Operaciones!L324)</f>
        <v>45660.0</v>
      </c>
    </row>
    <row r="321" spans="1:2" ht="18" customHeight="1">
      <c r="A321" s="27">
        <f>IF(Operaciones!L325="",0,IF(Operaciones!L325=$B$1,0,Operaciones!K325))</f>
        <v>0</v>
      </c>
      <c r="B321" s="46">
        <f>IF(Operaciones!L325="",$B$1,Operaciones!L325)</f>
        <v>45660.0</v>
      </c>
    </row>
    <row r="322" spans="1:2" ht="18" customHeight="1">
      <c r="A322" s="27">
        <f>IF(Operaciones!L326="",0,IF(Operaciones!L326=$B$1,0,Operaciones!K326))</f>
        <v>0</v>
      </c>
      <c r="B322" s="46">
        <f>IF(Operaciones!L326="",$B$1,Operaciones!L326)</f>
        <v>45660.0</v>
      </c>
    </row>
    <row r="323" spans="1:2" ht="18" customHeight="1">
      <c r="A323" s="27">
        <f>IF(Operaciones!L327="",0,IF(Operaciones!L327=$B$1,0,Operaciones!K327))</f>
        <v>0</v>
      </c>
      <c r="B323" s="46">
        <f>IF(Operaciones!L327="",$B$1,Operaciones!L327)</f>
        <v>45660.0</v>
      </c>
    </row>
    <row r="324" spans="1:2" ht="18" customHeight="1">
      <c r="A324" s="27">
        <f>IF(Operaciones!L328="",0,IF(Operaciones!L328=$B$1,0,Operaciones!K328))</f>
        <v>0</v>
      </c>
      <c r="B324" s="46">
        <f>IF(Operaciones!L328="",$B$1,Operaciones!L328)</f>
        <v>45660.0</v>
      </c>
    </row>
    <row r="325" spans="1:2" ht="18" customHeight="1">
      <c r="A325" s="27">
        <f>IF(Operaciones!L329="",0,IF(Operaciones!L329=$B$1,0,Operaciones!K329))</f>
        <v>0</v>
      </c>
      <c r="B325" s="46">
        <f>IF(Operaciones!L329="",$B$1,Operaciones!L329)</f>
        <v>45660.0</v>
      </c>
    </row>
    <row r="326" spans="1:2" ht="18" customHeight="1">
      <c r="A326" s="27">
        <f>IF(Operaciones!L330="",0,IF(Operaciones!L330=$B$1,0,Operaciones!K330))</f>
        <v>0</v>
      </c>
      <c r="B326" s="46">
        <f>IF(Operaciones!L330="",$B$1,Operaciones!L330)</f>
        <v>45660.0</v>
      </c>
    </row>
    <row r="327" spans="1:2" ht="18" customHeight="1">
      <c r="A327" s="27">
        <f>IF(Operaciones!L331="",0,IF(Operaciones!L331=$B$1,0,Operaciones!K331))</f>
        <v>0</v>
      </c>
      <c r="B327" s="46">
        <f>IF(Operaciones!L331="",$B$1,Operaciones!L331)</f>
        <v>45660.0</v>
      </c>
    </row>
    <row r="328" spans="1:2" ht="18" customHeight="1">
      <c r="A328" s="27">
        <f>IF(Operaciones!L332="",0,IF(Operaciones!L332=$B$1,0,Operaciones!K332))</f>
        <v>0</v>
      </c>
      <c r="B328" s="46">
        <f>IF(Operaciones!L332="",$B$1,Operaciones!L332)</f>
        <v>45660.0</v>
      </c>
    </row>
    <row r="329" spans="1:2" ht="18" customHeight="1">
      <c r="A329" s="27">
        <f>IF(Operaciones!L333="",0,IF(Operaciones!L333=$B$1,0,Operaciones!K333))</f>
        <v>0</v>
      </c>
      <c r="B329" s="46">
        <f>IF(Operaciones!L333="",$B$1,Operaciones!L333)</f>
        <v>45660.0</v>
      </c>
    </row>
    <row r="330" spans="1:2" ht="18" customHeight="1">
      <c r="A330" s="27">
        <f>IF(Operaciones!L334="",0,IF(Operaciones!L334=$B$1,0,Operaciones!K334))</f>
        <v>0</v>
      </c>
      <c r="B330" s="46">
        <f>IF(Operaciones!L334="",$B$1,Operaciones!L334)</f>
        <v>45660.0</v>
      </c>
    </row>
    <row r="331" spans="1:2" ht="18" customHeight="1">
      <c r="A331" s="27">
        <f>IF(Operaciones!L335="",0,IF(Operaciones!L335=$B$1,0,Operaciones!K335))</f>
        <v>0</v>
      </c>
      <c r="B331" s="46">
        <f>IF(Operaciones!L335="",$B$1,Operaciones!L335)</f>
        <v>45660.0</v>
      </c>
    </row>
    <row r="332" spans="1:2" ht="18" customHeight="1">
      <c r="A332" s="27">
        <f>IF(Operaciones!L336="",0,IF(Operaciones!L336=$B$1,0,Operaciones!K336))</f>
        <v>0</v>
      </c>
      <c r="B332" s="46">
        <f>IF(Operaciones!L336="",$B$1,Operaciones!L336)</f>
        <v>45660.0</v>
      </c>
    </row>
    <row r="333" spans="1:2" ht="18" customHeight="1">
      <c r="A333" s="27">
        <f>IF(Operaciones!L337="",0,IF(Operaciones!L337=$B$1,0,Operaciones!K337))</f>
        <v>0</v>
      </c>
      <c r="B333" s="46">
        <f>IF(Operaciones!L337="",$B$1,Operaciones!L337)</f>
        <v>45660.0</v>
      </c>
    </row>
    <row r="334" spans="1:2" ht="18" customHeight="1">
      <c r="A334" s="27">
        <f>IF(Operaciones!L338="",0,IF(Operaciones!L338=$B$1,0,Operaciones!K338))</f>
        <v>0</v>
      </c>
      <c r="B334" s="46">
        <f>IF(Operaciones!L338="",$B$1,Operaciones!L338)</f>
        <v>45660.0</v>
      </c>
    </row>
    <row r="335" spans="1:2" ht="18" customHeight="1">
      <c r="A335" s="27">
        <f>IF(Operaciones!L339="",0,IF(Operaciones!L339=$B$1,0,Operaciones!K339))</f>
        <v>0</v>
      </c>
      <c r="B335" s="46">
        <f>IF(Operaciones!L339="",$B$1,Operaciones!L339)</f>
        <v>45660.0</v>
      </c>
    </row>
    <row r="336" spans="1:2" ht="18" customHeight="1">
      <c r="A336" s="27">
        <f>IF(Operaciones!L340="",0,IF(Operaciones!L340=$B$1,0,Operaciones!K340))</f>
        <v>0</v>
      </c>
      <c r="B336" s="46">
        <f>IF(Operaciones!L340="",$B$1,Operaciones!L340)</f>
        <v>45660.0</v>
      </c>
    </row>
    <row r="337" spans="1:2" ht="18" customHeight="1">
      <c r="A337" s="27">
        <f>IF(Operaciones!L341="",0,IF(Operaciones!L341=$B$1,0,Operaciones!K341))</f>
        <v>0</v>
      </c>
      <c r="B337" s="46">
        <f>IF(Operaciones!L341="",$B$1,Operaciones!L341)</f>
        <v>45660.0</v>
      </c>
    </row>
    <row r="338" spans="1:2" ht="18" customHeight="1">
      <c r="A338" s="27">
        <f>IF(Operaciones!L342="",0,IF(Operaciones!L342=$B$1,0,Operaciones!K342))</f>
        <v>0</v>
      </c>
      <c r="B338" s="46">
        <f>IF(Operaciones!L342="",$B$1,Operaciones!L342)</f>
        <v>45660.0</v>
      </c>
    </row>
    <row r="339" spans="1:2" ht="18" customHeight="1">
      <c r="A339" s="27">
        <f>IF(Operaciones!L343="",0,IF(Operaciones!L343=$B$1,0,Operaciones!K343))</f>
        <v>0</v>
      </c>
      <c r="B339" s="46">
        <f>IF(Operaciones!L343="",$B$1,Operaciones!L343)</f>
        <v>45660.0</v>
      </c>
    </row>
    <row r="340" spans="1:2" ht="18" customHeight="1">
      <c r="A340" s="27">
        <f>IF(Operaciones!L344="",0,IF(Operaciones!L344=$B$1,0,Operaciones!K344))</f>
        <v>0</v>
      </c>
      <c r="B340" s="46">
        <f>IF(Operaciones!L344="",$B$1,Operaciones!L344)</f>
        <v>45660.0</v>
      </c>
    </row>
    <row r="341" spans="1:2" ht="18" customHeight="1">
      <c r="A341" s="27">
        <f>IF(Operaciones!L345="",0,IF(Operaciones!L345=$B$1,0,Operaciones!K345))</f>
        <v>0</v>
      </c>
      <c r="B341" s="46">
        <f>IF(Operaciones!L345="",$B$1,Operaciones!L345)</f>
        <v>45660.0</v>
      </c>
    </row>
    <row r="342" spans="1:2" ht="18" customHeight="1">
      <c r="A342" s="27">
        <f>IF(Operaciones!L346="",0,IF(Operaciones!L346=$B$1,0,Operaciones!K346))</f>
        <v>0</v>
      </c>
      <c r="B342" s="46">
        <f>IF(Operaciones!L346="",$B$1,Operaciones!L346)</f>
        <v>45660.0</v>
      </c>
    </row>
    <row r="343" spans="1:2" ht="18" customHeight="1">
      <c r="A343" s="27">
        <f>IF(Operaciones!L347="",0,IF(Operaciones!L347=$B$1,0,Operaciones!K347))</f>
        <v>0</v>
      </c>
      <c r="B343" s="46">
        <f>IF(Operaciones!L347="",$B$1,Operaciones!L347)</f>
        <v>45660.0</v>
      </c>
    </row>
    <row r="344" spans="1:2" ht="18" customHeight="1">
      <c r="A344" s="27">
        <f>IF(Operaciones!L348="",0,IF(Operaciones!L348=$B$1,0,Operaciones!K348))</f>
        <v>0</v>
      </c>
      <c r="B344" s="46">
        <f>IF(Operaciones!L348="",$B$1,Operaciones!L348)</f>
        <v>45660.0</v>
      </c>
    </row>
    <row r="345" spans="1:2" ht="18" customHeight="1">
      <c r="A345" s="27">
        <f>IF(Operaciones!L349="",0,IF(Operaciones!L349=$B$1,0,Operaciones!K349))</f>
        <v>0</v>
      </c>
      <c r="B345" s="46">
        <f>IF(Operaciones!L349="",$B$1,Operaciones!L349)</f>
        <v>45660.0</v>
      </c>
    </row>
    <row r="346" spans="1:2" ht="18" customHeight="1">
      <c r="A346" s="27">
        <f>IF(Operaciones!L350="",0,IF(Operaciones!L350=$B$1,0,Operaciones!K350))</f>
        <v>0</v>
      </c>
      <c r="B346" s="46">
        <f>IF(Operaciones!L350="",$B$1,Operaciones!L350)</f>
        <v>45660.0</v>
      </c>
    </row>
    <row r="347" spans="1:2" ht="18" customHeight="1">
      <c r="A347" s="27">
        <f>IF(Operaciones!L351="",0,IF(Operaciones!L351=$B$1,0,Operaciones!K351))</f>
        <v>0</v>
      </c>
      <c r="B347" s="46">
        <f>IF(Operaciones!L351="",$B$1,Operaciones!L351)</f>
        <v>45660.0</v>
      </c>
    </row>
    <row r="348" spans="1:2" ht="18" customHeight="1">
      <c r="A348" s="27">
        <f>IF(Operaciones!L352="",0,IF(Operaciones!L352=$B$1,0,Operaciones!K352))</f>
        <v>0</v>
      </c>
      <c r="B348" s="46">
        <f>IF(Operaciones!L352="",$B$1,Operaciones!L352)</f>
        <v>45660.0</v>
      </c>
    </row>
    <row r="349" spans="1:2" ht="18" customHeight="1">
      <c r="A349" s="27">
        <f>IF(Operaciones!L353="",0,IF(Operaciones!L353=$B$1,0,Operaciones!K353))</f>
        <v>0</v>
      </c>
      <c r="B349" s="46">
        <f>IF(Operaciones!L353="",$B$1,Operaciones!L353)</f>
        <v>45660.0</v>
      </c>
    </row>
    <row r="350" spans="1:2" ht="18" customHeight="1">
      <c r="A350" s="27">
        <f>IF(Operaciones!L354="",0,IF(Operaciones!L354=$B$1,0,Operaciones!K354))</f>
        <v>0</v>
      </c>
      <c r="B350" s="46">
        <f>IF(Operaciones!L354="",$B$1,Operaciones!L354)</f>
        <v>45660.0</v>
      </c>
    </row>
    <row r="351" spans="1:2" ht="18" customHeight="1">
      <c r="A351" s="27">
        <f>IF(Operaciones!L355="",0,IF(Operaciones!L355=$B$1,0,Operaciones!K355))</f>
        <v>0</v>
      </c>
      <c r="B351" s="46">
        <f>IF(Operaciones!L355="",$B$1,Operaciones!L355)</f>
        <v>45660.0</v>
      </c>
    </row>
    <row r="352" spans="1:2" ht="18" customHeight="1">
      <c r="A352" s="27">
        <f>IF(Operaciones!L356="",0,IF(Operaciones!L356=$B$1,0,Operaciones!K356))</f>
        <v>0</v>
      </c>
      <c r="B352" s="46">
        <f>IF(Operaciones!L356="",$B$1,Operaciones!L356)</f>
        <v>45660.0</v>
      </c>
    </row>
    <row r="353" spans="1:2" ht="18" customHeight="1">
      <c r="A353" s="27">
        <f>IF(Operaciones!L357="",0,IF(Operaciones!L357=$B$1,0,Operaciones!K357))</f>
        <v>0</v>
      </c>
      <c r="B353" s="46">
        <f>IF(Operaciones!L357="",$B$1,Operaciones!L357)</f>
        <v>45660.0</v>
      </c>
    </row>
    <row r="354" spans="1:2" ht="18" customHeight="1">
      <c r="A354" s="27">
        <f>IF(Operaciones!L358="",0,IF(Operaciones!L358=$B$1,0,Operaciones!K358))</f>
        <v>0</v>
      </c>
      <c r="B354" s="46">
        <f>IF(Operaciones!L358="",$B$1,Operaciones!L358)</f>
        <v>45660.0</v>
      </c>
    </row>
    <row r="355" spans="1:2" ht="18" customHeight="1">
      <c r="A355" s="27">
        <f>IF(Operaciones!L359="",0,IF(Operaciones!L359=$B$1,0,Operaciones!K359))</f>
        <v>0</v>
      </c>
      <c r="B355" s="46">
        <f>IF(Operaciones!L359="",$B$1,Operaciones!L359)</f>
        <v>45660.0</v>
      </c>
    </row>
    <row r="356" spans="1:2" ht="18" customHeight="1">
      <c r="A356" s="27">
        <f>IF(Operaciones!L360="",0,IF(Operaciones!L360=$B$1,0,Operaciones!K360))</f>
        <v>0</v>
      </c>
      <c r="B356" s="46">
        <f>IF(Operaciones!L360="",$B$1,Operaciones!L360)</f>
        <v>45660.0</v>
      </c>
    </row>
    <row r="357" spans="1:2" ht="18" customHeight="1">
      <c r="A357" s="27">
        <f>IF(Operaciones!L361="",0,IF(Operaciones!L361=$B$1,0,Operaciones!K361))</f>
        <v>0</v>
      </c>
      <c r="B357" s="46">
        <f>IF(Operaciones!L361="",$B$1,Operaciones!L361)</f>
        <v>45660.0</v>
      </c>
    </row>
    <row r="358" spans="1:2" ht="18" customHeight="1">
      <c r="A358" s="27">
        <f>IF(Operaciones!L362="",0,IF(Operaciones!L362=$B$1,0,Operaciones!K362))</f>
        <v>0</v>
      </c>
      <c r="B358" s="46">
        <f>IF(Operaciones!L362="",$B$1,Operaciones!L362)</f>
        <v>45660.0</v>
      </c>
    </row>
    <row r="359" spans="1:2" ht="18" customHeight="1">
      <c r="A359" s="27">
        <f>IF(Operaciones!L363="",0,IF(Operaciones!L363=$B$1,0,Operaciones!K363))</f>
        <v>0</v>
      </c>
      <c r="B359" s="46">
        <f>IF(Operaciones!L363="",$B$1,Operaciones!L363)</f>
        <v>45660.0</v>
      </c>
    </row>
    <row r="360" spans="1:2" ht="18" customHeight="1">
      <c r="A360" s="27">
        <f>IF(Operaciones!L364="",0,IF(Operaciones!L364=$B$1,0,Operaciones!K364))</f>
        <v>0</v>
      </c>
      <c r="B360" s="46">
        <f>IF(Operaciones!L364="",$B$1,Operaciones!L364)</f>
        <v>45660.0</v>
      </c>
    </row>
    <row r="361" spans="1:2" ht="18" customHeight="1">
      <c r="A361" s="27">
        <f>IF(Operaciones!L365="",0,IF(Operaciones!L365=$B$1,0,Operaciones!K365))</f>
        <v>0</v>
      </c>
      <c r="B361" s="46">
        <f>IF(Operaciones!L365="",$B$1,Operaciones!L365)</f>
        <v>45660.0</v>
      </c>
    </row>
    <row r="362" spans="1:2" ht="18" customHeight="1">
      <c r="A362" s="27">
        <f>IF(Operaciones!L366="",0,IF(Operaciones!L366=$B$1,0,Operaciones!K366))</f>
        <v>0</v>
      </c>
      <c r="B362" s="46">
        <f>IF(Operaciones!L366="",$B$1,Operaciones!L366)</f>
        <v>45660.0</v>
      </c>
    </row>
    <row r="363" spans="1:2" ht="18" customHeight="1">
      <c r="A363" s="27">
        <f>IF(Operaciones!L367="",0,IF(Operaciones!L367=$B$1,0,Operaciones!K367))</f>
        <v>0</v>
      </c>
      <c r="B363" s="46">
        <f>IF(Operaciones!L367="",$B$1,Operaciones!L367)</f>
        <v>45660.0</v>
      </c>
    </row>
    <row r="364" spans="1:2" ht="18" customHeight="1">
      <c r="A364" s="27">
        <f>IF(Operaciones!L368="",0,IF(Operaciones!L368=$B$1,0,Operaciones!K368))</f>
        <v>0</v>
      </c>
      <c r="B364" s="46">
        <f>IF(Operaciones!L368="",$B$1,Operaciones!L368)</f>
        <v>45660.0</v>
      </c>
    </row>
    <row r="365" spans="1:2" ht="18" customHeight="1">
      <c r="A365" s="27">
        <f>IF(Operaciones!L369="",0,IF(Operaciones!L369=$B$1,0,Operaciones!K369))</f>
        <v>0</v>
      </c>
      <c r="B365" s="46">
        <f>IF(Operaciones!L369="",$B$1,Operaciones!L369)</f>
        <v>45660.0</v>
      </c>
    </row>
    <row r="366" spans="1:2" ht="18" customHeight="1">
      <c r="A366" s="27">
        <f>IF(Operaciones!L370="",0,IF(Operaciones!L370=$B$1,0,Operaciones!K370))</f>
        <v>0</v>
      </c>
      <c r="B366" s="46">
        <f>IF(Operaciones!L370="",$B$1,Operaciones!L370)</f>
        <v>45660.0</v>
      </c>
    </row>
    <row r="367" spans="1:2" ht="18" customHeight="1">
      <c r="A367" s="27">
        <f>IF(Operaciones!L371="",0,IF(Operaciones!L371=$B$1,0,Operaciones!K371))</f>
        <v>0</v>
      </c>
      <c r="B367" s="46">
        <f>IF(Operaciones!L371="",$B$1,Operaciones!L371)</f>
        <v>45660.0</v>
      </c>
    </row>
    <row r="368" spans="1:2" ht="18" customHeight="1">
      <c r="A368" s="27">
        <f>IF(Operaciones!L372="",0,IF(Operaciones!L372=$B$1,0,Operaciones!K372))</f>
        <v>0</v>
      </c>
      <c r="B368" s="46">
        <f>IF(Operaciones!L372="",$B$1,Operaciones!L372)</f>
        <v>45660.0</v>
      </c>
    </row>
    <row r="369" spans="1:2" ht="18" customHeight="1">
      <c r="A369" s="27">
        <f>IF(Operaciones!L373="",0,IF(Operaciones!L373=$B$1,0,Operaciones!K373))</f>
        <v>0</v>
      </c>
      <c r="B369" s="46">
        <f>IF(Operaciones!L373="",$B$1,Operaciones!L373)</f>
        <v>45660.0</v>
      </c>
    </row>
    <row r="370" spans="1:2" ht="18" customHeight="1">
      <c r="A370" s="27">
        <f>IF(Operaciones!L374="",0,IF(Operaciones!L374=$B$1,0,Operaciones!K374))</f>
        <v>0</v>
      </c>
      <c r="B370" s="46">
        <f>IF(Operaciones!L374="",$B$1,Operaciones!L374)</f>
        <v>45660.0</v>
      </c>
    </row>
    <row r="371" spans="1:2" ht="18" customHeight="1">
      <c r="A371" s="27">
        <f>IF(Operaciones!L375="",0,IF(Operaciones!L375=$B$1,0,Operaciones!K375))</f>
        <v>0</v>
      </c>
      <c r="B371" s="46">
        <f>IF(Operaciones!L375="",$B$1,Operaciones!L375)</f>
        <v>45660.0</v>
      </c>
    </row>
    <row r="372" spans="1:2" ht="18" customHeight="1">
      <c r="A372" s="27">
        <f>IF(Operaciones!L376="",0,IF(Operaciones!L376=$B$1,0,Operaciones!K376))</f>
        <v>0</v>
      </c>
      <c r="B372" s="46">
        <f>IF(Operaciones!L376="",$B$1,Operaciones!L376)</f>
        <v>45660.0</v>
      </c>
    </row>
    <row r="373" spans="1:2" ht="18" customHeight="1">
      <c r="A373" s="27">
        <f>IF(Operaciones!L377="",0,IF(Operaciones!L377=$B$1,0,Operaciones!K377))</f>
        <v>0</v>
      </c>
      <c r="B373" s="46">
        <f>IF(Operaciones!L377="",$B$1,Operaciones!L377)</f>
        <v>45660.0</v>
      </c>
    </row>
    <row r="374" spans="1:2" ht="18" customHeight="1">
      <c r="A374" s="27">
        <f>IF(Operaciones!L378="",0,IF(Operaciones!L378=$B$1,0,Operaciones!K378))</f>
        <v>0</v>
      </c>
      <c r="B374" s="46">
        <f>IF(Operaciones!L378="",$B$1,Operaciones!L378)</f>
        <v>45660.0</v>
      </c>
    </row>
    <row r="375" spans="1:2" ht="18" customHeight="1">
      <c r="A375" s="27">
        <f>IF(Operaciones!L379="",0,IF(Operaciones!L379=$B$1,0,Operaciones!K379))</f>
        <v>0</v>
      </c>
      <c r="B375" s="46">
        <f>IF(Operaciones!L379="",$B$1,Operaciones!L379)</f>
        <v>45660.0</v>
      </c>
    </row>
    <row r="376" spans="1:2" ht="18" customHeight="1">
      <c r="A376" s="27">
        <f>IF(Operaciones!L380="",0,IF(Operaciones!L380=$B$1,0,Operaciones!K380))</f>
        <v>0</v>
      </c>
      <c r="B376" s="46">
        <f>IF(Operaciones!L380="",$B$1,Operaciones!L380)</f>
        <v>45660.0</v>
      </c>
    </row>
    <row r="377" spans="1:2" ht="18" customHeight="1">
      <c r="A377" s="27">
        <f>IF(Operaciones!L381="",0,IF(Operaciones!L381=$B$1,0,Operaciones!K381))</f>
        <v>0</v>
      </c>
      <c r="B377" s="46">
        <f>IF(Operaciones!L381="",$B$1,Operaciones!L381)</f>
        <v>45660.0</v>
      </c>
    </row>
    <row r="378" spans="1:2" ht="18" customHeight="1">
      <c r="A378" s="27">
        <f>IF(Operaciones!L382="",0,IF(Operaciones!L382=$B$1,0,Operaciones!K382))</f>
        <v>0</v>
      </c>
      <c r="B378" s="46">
        <f>IF(Operaciones!L382="",$B$1,Operaciones!L382)</f>
        <v>45660.0</v>
      </c>
    </row>
    <row r="379" spans="1:2" ht="18" customHeight="1">
      <c r="A379" s="27">
        <f>IF(Operaciones!L383="",0,IF(Operaciones!L383=$B$1,0,Operaciones!K383))</f>
        <v>0</v>
      </c>
      <c r="B379" s="46">
        <f>IF(Operaciones!L383="",$B$1,Operaciones!L383)</f>
        <v>45660.0</v>
      </c>
    </row>
    <row r="380" spans="1:2" ht="18" customHeight="1">
      <c r="A380" s="27">
        <f>IF(Operaciones!L384="",0,IF(Operaciones!L384=$B$1,0,Operaciones!K384))</f>
        <v>0</v>
      </c>
      <c r="B380" s="46">
        <f>IF(Operaciones!L384="",$B$1,Operaciones!L384)</f>
        <v>45660.0</v>
      </c>
    </row>
    <row r="381" spans="1:2" ht="18" customHeight="1">
      <c r="A381" s="27">
        <f>IF(Operaciones!L385="",0,IF(Operaciones!L385=$B$1,0,Operaciones!K385))</f>
        <v>0</v>
      </c>
      <c r="B381" s="46">
        <f>IF(Operaciones!L385="",$B$1,Operaciones!L385)</f>
        <v>45660.0</v>
      </c>
    </row>
    <row r="382" spans="1:2" ht="18" customHeight="1">
      <c r="A382" s="27">
        <f>IF(Operaciones!L386="",0,IF(Operaciones!L386=$B$1,0,Operaciones!K386))</f>
        <v>0</v>
      </c>
      <c r="B382" s="46">
        <f>IF(Operaciones!L386="",$B$1,Operaciones!L386)</f>
        <v>45660.0</v>
      </c>
    </row>
    <row r="383" spans="1:2" ht="18" customHeight="1">
      <c r="A383" s="27">
        <f>IF(Operaciones!L387="",0,IF(Operaciones!L387=$B$1,0,Operaciones!K387))</f>
        <v>0</v>
      </c>
      <c r="B383" s="46">
        <f>IF(Operaciones!L387="",$B$1,Operaciones!L387)</f>
        <v>45660.0</v>
      </c>
    </row>
    <row r="384" spans="1:2" ht="18" customHeight="1">
      <c r="A384" s="27">
        <f>IF(Operaciones!L388="",0,IF(Operaciones!L388=$B$1,0,Operaciones!K388))</f>
        <v>0</v>
      </c>
      <c r="B384" s="46">
        <f>IF(Operaciones!L388="",$B$1,Operaciones!L388)</f>
        <v>45660.0</v>
      </c>
    </row>
    <row r="385" spans="1:2" ht="18" customHeight="1">
      <c r="A385" s="27">
        <f>IF(Operaciones!L389="",0,IF(Operaciones!L389=$B$1,0,Operaciones!K389))</f>
        <v>0</v>
      </c>
      <c r="B385" s="46">
        <f>IF(Operaciones!L389="",$B$1,Operaciones!L389)</f>
        <v>45660.0</v>
      </c>
    </row>
    <row r="386" spans="1:2" ht="18" customHeight="1">
      <c r="A386" s="27">
        <f>IF(Operaciones!L390="",0,IF(Operaciones!L390=$B$1,0,Operaciones!K390))</f>
        <v>0</v>
      </c>
      <c r="B386" s="46">
        <f>IF(Operaciones!L390="",$B$1,Operaciones!L390)</f>
        <v>45660.0</v>
      </c>
    </row>
    <row r="387" spans="1:2" ht="18" customHeight="1">
      <c r="A387" s="27">
        <f>IF(Operaciones!L391="",0,IF(Operaciones!L391=$B$1,0,Operaciones!K391))</f>
        <v>0</v>
      </c>
      <c r="B387" s="46">
        <f>IF(Operaciones!L391="",$B$1,Operaciones!L391)</f>
        <v>45660.0</v>
      </c>
    </row>
    <row r="388" spans="1:2" ht="18" customHeight="1">
      <c r="A388" s="27">
        <f>IF(Operaciones!L392="",0,IF(Operaciones!L392=$B$1,0,Operaciones!K392))</f>
        <v>0</v>
      </c>
      <c r="B388" s="46">
        <f>IF(Operaciones!L392="",$B$1,Operaciones!L392)</f>
        <v>45660.0</v>
      </c>
    </row>
    <row r="389" spans="1:2" ht="18" customHeight="1">
      <c r="A389" s="27">
        <f>IF(Operaciones!L393="",0,IF(Operaciones!L393=$B$1,0,Operaciones!K393))</f>
        <v>0</v>
      </c>
      <c r="B389" s="46">
        <f>IF(Operaciones!L393="",$B$1,Operaciones!L393)</f>
        <v>45660.0</v>
      </c>
    </row>
    <row r="390" spans="1:2" ht="18" customHeight="1">
      <c r="A390" s="27">
        <f>IF(Operaciones!L394="",0,IF(Operaciones!L394=$B$1,0,Operaciones!K394))</f>
        <v>0</v>
      </c>
      <c r="B390" s="46">
        <f>IF(Operaciones!L394="",$B$1,Operaciones!L394)</f>
        <v>45660.0</v>
      </c>
    </row>
    <row r="391" spans="1:2" ht="18" customHeight="1">
      <c r="A391" s="27">
        <f>IF(Operaciones!L395="",0,IF(Operaciones!L395=$B$1,0,Operaciones!K395))</f>
        <v>0</v>
      </c>
      <c r="B391" s="46">
        <f>IF(Operaciones!L395="",$B$1,Operaciones!L395)</f>
        <v>45660.0</v>
      </c>
    </row>
    <row r="392" spans="1:2" ht="18" customHeight="1">
      <c r="A392" s="27">
        <f>IF(Operaciones!L396="",0,IF(Operaciones!L396=$B$1,0,Operaciones!K396))</f>
        <v>0</v>
      </c>
      <c r="B392" s="46">
        <f>IF(Operaciones!L396="",$B$1,Operaciones!L396)</f>
        <v>45660.0</v>
      </c>
    </row>
    <row r="393" spans="1:2" ht="18" customHeight="1">
      <c r="A393" s="27">
        <f>IF(Operaciones!L397="",0,IF(Operaciones!L397=$B$1,0,Operaciones!K397))</f>
        <v>0</v>
      </c>
      <c r="B393" s="46">
        <f>IF(Operaciones!L397="",$B$1,Operaciones!L397)</f>
        <v>45660.0</v>
      </c>
    </row>
    <row r="394" spans="1:2" ht="18" customHeight="1">
      <c r="A394" s="27">
        <f>IF(Operaciones!L398="",0,IF(Operaciones!L398=$B$1,0,Operaciones!K398))</f>
        <v>0</v>
      </c>
      <c r="B394" s="46">
        <f>IF(Operaciones!L398="",$B$1,Operaciones!L398)</f>
        <v>45660.0</v>
      </c>
    </row>
    <row r="395" spans="1:2" ht="18" customHeight="1">
      <c r="A395" s="27">
        <f>IF(Operaciones!L399="",0,IF(Operaciones!L399=$B$1,0,Operaciones!K399))</f>
        <v>0</v>
      </c>
      <c r="B395" s="46">
        <f>IF(Operaciones!L399="",$B$1,Operaciones!L399)</f>
        <v>45660.0</v>
      </c>
    </row>
    <row r="396" spans="1:2" ht="18" customHeight="1">
      <c r="A396" s="27">
        <f>IF(Operaciones!L400="",0,IF(Operaciones!L400=$B$1,0,Operaciones!K400))</f>
        <v>0</v>
      </c>
      <c r="B396" s="46">
        <f>IF(Operaciones!L400="",$B$1,Operaciones!L400)</f>
        <v>45660.0</v>
      </c>
    </row>
    <row r="397" spans="1:2" ht="18" customHeight="1">
      <c r="A397" s="27">
        <f>IF(Operaciones!L401="",0,IF(Operaciones!L401=$B$1,0,Operaciones!K401))</f>
        <v>0</v>
      </c>
      <c r="B397" s="46">
        <f>IF(Operaciones!L401="",$B$1,Operaciones!L401)</f>
        <v>45660.0</v>
      </c>
    </row>
    <row r="398" spans="1:2" ht="18" customHeight="1">
      <c r="A398" s="27">
        <f>IF(Operaciones!L402="",0,IF(Operaciones!L402=$B$1,0,Operaciones!K402))</f>
        <v>0</v>
      </c>
      <c r="B398" s="46">
        <f>IF(Operaciones!L402="",$B$1,Operaciones!L402)</f>
        <v>45660.0</v>
      </c>
    </row>
    <row r="399" spans="1:2" ht="18" customHeight="1">
      <c r="A399" s="27">
        <f>IF(Operaciones!L403="",0,IF(Operaciones!L403=$B$1,0,Operaciones!K403))</f>
        <v>0</v>
      </c>
      <c r="B399" s="46">
        <f>IF(Operaciones!L403="",$B$1,Operaciones!L403)</f>
        <v>45660.0</v>
      </c>
    </row>
    <row r="400" spans="1:2" ht="18" customHeight="1">
      <c r="A400" s="27">
        <f>IF(Operaciones!L404="",0,IF(Operaciones!L404=$B$1,0,Operaciones!K404))</f>
        <v>0</v>
      </c>
      <c r="B400" s="46">
        <f>IF(Operaciones!L404="",$B$1,Operaciones!L404)</f>
        <v>45660.0</v>
      </c>
    </row>
    <row r="401" spans="1:2" ht="18" customHeight="1">
      <c r="A401" s="27">
        <f>IF(Operaciones!L405="",0,IF(Operaciones!L405=$B$1,0,Operaciones!K405))</f>
        <v>0</v>
      </c>
      <c r="B401" s="46">
        <f>IF(Operaciones!L405="",$B$1,Operaciones!L405)</f>
        <v>45660.0</v>
      </c>
    </row>
    <row r="402" spans="1:2" ht="18" customHeight="1">
      <c r="A402" s="27">
        <f>IF(Operaciones!L406="",0,IF(Operaciones!L406=$B$1,0,Operaciones!K406))</f>
        <v>0</v>
      </c>
      <c r="B402" s="46">
        <f>IF(Operaciones!L406="",$B$1,Operaciones!L406)</f>
        <v>45660.0</v>
      </c>
    </row>
    <row r="403" spans="1:2" ht="18" customHeight="1">
      <c r="A403" s="27">
        <f>IF(Operaciones!L407="",0,IF(Operaciones!L407=$B$1,0,Operaciones!K407))</f>
        <v>0</v>
      </c>
      <c r="B403" s="46">
        <f>IF(Operaciones!L407="",$B$1,Operaciones!L407)</f>
        <v>45660.0</v>
      </c>
    </row>
    <row r="404" spans="1:2" ht="18" customHeight="1">
      <c r="A404" s="27">
        <f>IF(Operaciones!L408="",0,IF(Operaciones!L408=$B$1,0,Operaciones!K408))</f>
        <v>0</v>
      </c>
      <c r="B404" s="46">
        <f>IF(Operaciones!L408="",$B$1,Operaciones!L408)</f>
        <v>45660.0</v>
      </c>
    </row>
    <row r="405" spans="1:2" ht="18" customHeight="1">
      <c r="A405" s="27">
        <f>IF(Operaciones!L409="",0,IF(Operaciones!L409=$B$1,0,Operaciones!K409))</f>
        <v>0</v>
      </c>
      <c r="B405" s="46">
        <f>IF(Operaciones!L409="",$B$1,Operaciones!L409)</f>
        <v>45660.0</v>
      </c>
    </row>
    <row r="406" spans="1:2" ht="18" customHeight="1">
      <c r="A406" s="27">
        <f>IF(Operaciones!L410="",0,IF(Operaciones!L410=$B$1,0,Operaciones!K410))</f>
        <v>0</v>
      </c>
      <c r="B406" s="46">
        <f>IF(Operaciones!L410="",$B$1,Operaciones!L410)</f>
        <v>45660.0</v>
      </c>
    </row>
    <row r="407" spans="1:2" ht="18" customHeight="1">
      <c r="A407" s="27">
        <f>IF(Operaciones!L411="",0,IF(Operaciones!L411=$B$1,0,Operaciones!K411))</f>
        <v>0</v>
      </c>
      <c r="B407" s="46">
        <f>IF(Operaciones!L411="",$B$1,Operaciones!L411)</f>
        <v>45660.0</v>
      </c>
    </row>
    <row r="408" spans="1:2" ht="18" customHeight="1">
      <c r="A408" s="27">
        <f>IF(Operaciones!L412="",0,IF(Operaciones!L412=$B$1,0,Operaciones!K412))</f>
        <v>0</v>
      </c>
      <c r="B408" s="46">
        <f>IF(Operaciones!L412="",$B$1,Operaciones!L412)</f>
        <v>45660.0</v>
      </c>
    </row>
    <row r="409" spans="1:2" ht="18" customHeight="1">
      <c r="A409" s="27">
        <f>IF(Operaciones!L413="",0,IF(Operaciones!L413=$B$1,0,Operaciones!K413))</f>
        <v>0</v>
      </c>
      <c r="B409" s="46">
        <f>IF(Operaciones!L413="",$B$1,Operaciones!L413)</f>
        <v>45660.0</v>
      </c>
    </row>
    <row r="410" spans="1:2" ht="18" customHeight="1">
      <c r="A410" s="27">
        <f>IF(Operaciones!L414="",0,IF(Operaciones!L414=$B$1,0,Operaciones!K414))</f>
        <v>0</v>
      </c>
      <c r="B410" s="46">
        <f>IF(Operaciones!L414="",$B$1,Operaciones!L414)</f>
        <v>45660.0</v>
      </c>
    </row>
    <row r="411" spans="1:2" ht="18" customHeight="1">
      <c r="A411" s="27">
        <f>IF(Operaciones!L415="",0,IF(Operaciones!L415=$B$1,0,Operaciones!K415))</f>
        <v>0</v>
      </c>
      <c r="B411" s="46">
        <f>IF(Operaciones!L415="",$B$1,Operaciones!L415)</f>
        <v>45660.0</v>
      </c>
    </row>
    <row r="412" spans="1:2" ht="18" customHeight="1">
      <c r="A412" s="27">
        <f>IF(Operaciones!L416="",0,IF(Operaciones!L416=$B$1,0,Operaciones!K416))</f>
        <v>0</v>
      </c>
      <c r="B412" s="46">
        <f>IF(Operaciones!L416="",$B$1,Operaciones!L416)</f>
        <v>45660.0</v>
      </c>
    </row>
    <row r="413" spans="1:2" ht="18" customHeight="1">
      <c r="A413" s="27">
        <f>IF(Operaciones!L417="",0,IF(Operaciones!L417=$B$1,0,Operaciones!K417))</f>
        <v>0</v>
      </c>
      <c r="B413" s="46">
        <f>IF(Operaciones!L417="",$B$1,Operaciones!L417)</f>
        <v>45660.0</v>
      </c>
    </row>
    <row r="414" spans="1:2" ht="18" customHeight="1">
      <c r="A414" s="27">
        <f>IF(Operaciones!L418="",0,IF(Operaciones!L418=$B$1,0,Operaciones!K418))</f>
        <v>0</v>
      </c>
      <c r="B414" s="46">
        <f>IF(Operaciones!L418="",$B$1,Operaciones!L418)</f>
        <v>45660.0</v>
      </c>
    </row>
    <row r="415" spans="1:2" ht="18" customHeight="1">
      <c r="A415" s="27">
        <f>IF(Operaciones!L419="",0,IF(Operaciones!L419=$B$1,0,Operaciones!K419))</f>
        <v>0</v>
      </c>
      <c r="B415" s="46">
        <f>IF(Operaciones!L419="",$B$1,Operaciones!L419)</f>
        <v>45660.0</v>
      </c>
    </row>
    <row r="416" spans="1:2" ht="18" customHeight="1">
      <c r="A416" s="27">
        <f>IF(Operaciones!L420="",0,IF(Operaciones!L420=$B$1,0,Operaciones!K420))</f>
        <v>0</v>
      </c>
      <c r="B416" s="46">
        <f>IF(Operaciones!L420="",$B$1,Operaciones!L420)</f>
        <v>45660.0</v>
      </c>
    </row>
    <row r="417" spans="1:2" ht="18" customHeight="1">
      <c r="A417" s="27">
        <f>IF(Operaciones!L421="",0,IF(Operaciones!L421=$B$1,0,Operaciones!K421))</f>
        <v>0</v>
      </c>
      <c r="B417" s="46">
        <f>IF(Operaciones!L421="",$B$1,Operaciones!L421)</f>
        <v>45660.0</v>
      </c>
    </row>
    <row r="418" spans="1:2" ht="18" customHeight="1">
      <c r="A418" s="27">
        <f>IF(Operaciones!L422="",0,IF(Operaciones!L422=$B$1,0,Operaciones!K422))</f>
        <v>0</v>
      </c>
      <c r="B418" s="46">
        <f>IF(Operaciones!L422="",$B$1,Operaciones!L422)</f>
        <v>45660.0</v>
      </c>
    </row>
    <row r="419" spans="1:2" ht="18" customHeight="1">
      <c r="A419" s="27">
        <f>IF(Operaciones!L423="",0,IF(Operaciones!L423=$B$1,0,Operaciones!K423))</f>
        <v>0</v>
      </c>
      <c r="B419" s="46">
        <f>IF(Operaciones!L423="",$B$1,Operaciones!L423)</f>
        <v>45660.0</v>
      </c>
    </row>
    <row r="420" spans="1:2" ht="18" customHeight="1">
      <c r="A420" s="27">
        <f>IF(Operaciones!L424="",0,IF(Operaciones!L424=$B$1,0,Operaciones!K424))</f>
        <v>0</v>
      </c>
      <c r="B420" s="46">
        <f>IF(Operaciones!L424="",$B$1,Operaciones!L424)</f>
        <v>45660.0</v>
      </c>
    </row>
    <row r="421" spans="1:2" ht="18" customHeight="1">
      <c r="A421" s="27">
        <f>IF(Operaciones!L425="",0,IF(Operaciones!L425=$B$1,0,Operaciones!K425))</f>
        <v>0</v>
      </c>
      <c r="B421" s="46">
        <f>IF(Operaciones!L425="",$B$1,Operaciones!L425)</f>
        <v>45660.0</v>
      </c>
    </row>
    <row r="422" spans="1:2" ht="18" customHeight="1">
      <c r="A422" s="27">
        <f>IF(Operaciones!L426="",0,IF(Operaciones!L426=$B$1,0,Operaciones!K426))</f>
        <v>0</v>
      </c>
      <c r="B422" s="46">
        <f>IF(Operaciones!L426="",$B$1,Operaciones!L426)</f>
        <v>45660.0</v>
      </c>
    </row>
    <row r="423" spans="1:2" ht="18" customHeight="1">
      <c r="A423" s="27">
        <f>IF(Operaciones!L427="",0,IF(Operaciones!L427=$B$1,0,Operaciones!K427))</f>
        <v>0</v>
      </c>
      <c r="B423" s="46">
        <f>IF(Operaciones!L427="",$B$1,Operaciones!L427)</f>
        <v>45660.0</v>
      </c>
    </row>
    <row r="424" spans="1:2" ht="18" customHeight="1">
      <c r="A424" s="27">
        <f>IF(Operaciones!L428="",0,IF(Operaciones!L428=$B$1,0,Operaciones!K428))</f>
        <v>0</v>
      </c>
      <c r="B424" s="46">
        <f>IF(Operaciones!L428="",$B$1,Operaciones!L428)</f>
        <v>45660.0</v>
      </c>
    </row>
    <row r="425" spans="1:2" ht="18" customHeight="1">
      <c r="A425" s="27">
        <f>IF(Operaciones!L429="",0,IF(Operaciones!L429=$B$1,0,Operaciones!K429))</f>
        <v>0</v>
      </c>
      <c r="B425" s="46">
        <f>IF(Operaciones!L429="",$B$1,Operaciones!L429)</f>
        <v>45660.0</v>
      </c>
    </row>
    <row r="426" spans="1:2" ht="18" customHeight="1">
      <c r="A426" s="27">
        <f>IF(Operaciones!L430="",0,IF(Operaciones!L430=$B$1,0,Operaciones!K430))</f>
        <v>0</v>
      </c>
      <c r="B426" s="46">
        <f>IF(Operaciones!L430="",$B$1,Operaciones!L430)</f>
        <v>45660.0</v>
      </c>
    </row>
    <row r="427" spans="1:2" ht="18" customHeight="1">
      <c r="A427" s="27">
        <f>IF(Operaciones!L431="",0,IF(Operaciones!L431=$B$1,0,Operaciones!K431))</f>
        <v>0</v>
      </c>
      <c r="B427" s="46">
        <f>IF(Operaciones!L431="",$B$1,Operaciones!L431)</f>
        <v>45660.0</v>
      </c>
    </row>
    <row r="428" spans="1:2" ht="18" customHeight="1">
      <c r="A428" s="27">
        <f>IF(Operaciones!L432="",0,IF(Operaciones!L432=$B$1,0,Operaciones!K432))</f>
        <v>0</v>
      </c>
      <c r="B428" s="46">
        <f>IF(Operaciones!L432="",$B$1,Operaciones!L432)</f>
        <v>45660.0</v>
      </c>
    </row>
    <row r="429" spans="1:2" ht="18" customHeight="1">
      <c r="A429" s="27">
        <f>IF(Operaciones!L433="",0,IF(Operaciones!L433=$B$1,0,Operaciones!K433))</f>
        <v>0</v>
      </c>
      <c r="B429" s="46">
        <f>IF(Operaciones!L433="",$B$1,Operaciones!L433)</f>
        <v>45660.0</v>
      </c>
    </row>
    <row r="430" spans="1:2" ht="18" customHeight="1">
      <c r="A430" s="27">
        <f>IF(Operaciones!L434="",0,IF(Operaciones!L434=$B$1,0,Operaciones!K434))</f>
        <v>0</v>
      </c>
      <c r="B430" s="46">
        <f>IF(Operaciones!L434="",$B$1,Operaciones!L434)</f>
        <v>45660.0</v>
      </c>
    </row>
    <row r="431" spans="1:2" ht="18" customHeight="1">
      <c r="A431" s="27">
        <f>IF(Operaciones!L435="",0,IF(Operaciones!L435=$B$1,0,Operaciones!K435))</f>
        <v>0</v>
      </c>
      <c r="B431" s="46">
        <f>IF(Operaciones!L435="",$B$1,Operaciones!L435)</f>
        <v>45660.0</v>
      </c>
    </row>
    <row r="432" spans="1:2" ht="18" customHeight="1">
      <c r="A432" s="27">
        <f>IF(Operaciones!L436="",0,IF(Operaciones!L436=$B$1,0,Operaciones!K436))</f>
        <v>0</v>
      </c>
      <c r="B432" s="46">
        <f>IF(Operaciones!L436="",$B$1,Operaciones!L436)</f>
        <v>45660.0</v>
      </c>
    </row>
    <row r="433" spans="1:2" ht="18" customHeight="1">
      <c r="A433" s="27">
        <f>IF(Operaciones!L437="",0,IF(Operaciones!L437=$B$1,0,Operaciones!K437))</f>
        <v>0</v>
      </c>
      <c r="B433" s="46">
        <f>IF(Operaciones!L437="",$B$1,Operaciones!L437)</f>
        <v>45660.0</v>
      </c>
    </row>
    <row r="434" spans="1:2" ht="18" customHeight="1">
      <c r="A434" s="27">
        <f>IF(Operaciones!L438="",0,IF(Operaciones!L438=$B$1,0,Operaciones!K438))</f>
        <v>0</v>
      </c>
      <c r="B434" s="46">
        <f>IF(Operaciones!L438="",$B$1,Operaciones!L438)</f>
        <v>45660.0</v>
      </c>
    </row>
    <row r="435" spans="1:2" ht="18" customHeight="1">
      <c r="A435" s="27">
        <f>IF(Operaciones!L439="",0,IF(Operaciones!L439=$B$1,0,Operaciones!K439))</f>
        <v>0</v>
      </c>
      <c r="B435" s="46">
        <f>IF(Operaciones!L439="",$B$1,Operaciones!L439)</f>
        <v>45660.0</v>
      </c>
    </row>
    <row r="436" spans="1:2" ht="18" customHeight="1">
      <c r="A436" s="27">
        <f>IF(Operaciones!L440="",0,IF(Operaciones!L440=$B$1,0,Operaciones!K440))</f>
        <v>0</v>
      </c>
      <c r="B436" s="46">
        <f>IF(Operaciones!L440="",$B$1,Operaciones!L440)</f>
        <v>45660.0</v>
      </c>
    </row>
    <row r="437" spans="1:2" ht="18" customHeight="1">
      <c r="A437" s="27">
        <f>IF(Operaciones!L441="",0,IF(Operaciones!L441=$B$1,0,Operaciones!K441))</f>
        <v>0</v>
      </c>
      <c r="B437" s="46">
        <f>IF(Operaciones!L441="",$B$1,Operaciones!L441)</f>
        <v>45660.0</v>
      </c>
    </row>
    <row r="438" spans="1:2" ht="18" customHeight="1">
      <c r="A438" s="27">
        <f>IF(Operaciones!L442="",0,IF(Operaciones!L442=$B$1,0,Operaciones!K442))</f>
        <v>0</v>
      </c>
      <c r="B438" s="46">
        <f>IF(Operaciones!L442="",$B$1,Operaciones!L442)</f>
        <v>45660.0</v>
      </c>
    </row>
    <row r="439" spans="1:2" ht="18" customHeight="1">
      <c r="A439" s="27">
        <f>IF(Operaciones!L443="",0,IF(Operaciones!L443=$B$1,0,Operaciones!K443))</f>
        <v>0</v>
      </c>
      <c r="B439" s="46">
        <f>IF(Operaciones!L443="",$B$1,Operaciones!L443)</f>
        <v>45660.0</v>
      </c>
    </row>
    <row r="440" spans="1:2" ht="18" customHeight="1">
      <c r="A440" s="27">
        <f>IF(Operaciones!L444="",0,IF(Operaciones!L444=$B$1,0,Operaciones!K444))</f>
        <v>0</v>
      </c>
      <c r="B440" s="46">
        <f>IF(Operaciones!L444="",$B$1,Operaciones!L444)</f>
        <v>45660.0</v>
      </c>
    </row>
    <row r="441" spans="1:2" ht="18" customHeight="1">
      <c r="A441" s="27">
        <f>IF(Operaciones!L445="",0,IF(Operaciones!L445=$B$1,0,Operaciones!K445))</f>
        <v>0</v>
      </c>
      <c r="B441" s="46">
        <f>IF(Operaciones!L445="",$B$1,Operaciones!L445)</f>
        <v>45660.0</v>
      </c>
    </row>
    <row r="442" spans="1:2" ht="18" customHeight="1">
      <c r="A442" s="27">
        <f>IF(Operaciones!L446="",0,IF(Operaciones!L446=$B$1,0,Operaciones!K446))</f>
        <v>0</v>
      </c>
      <c r="B442" s="46">
        <f>IF(Operaciones!L446="",$B$1,Operaciones!L446)</f>
        <v>45660.0</v>
      </c>
    </row>
    <row r="443" spans="1:2" ht="18" customHeight="1">
      <c r="A443" s="27">
        <f>IF(Operaciones!L447="",0,IF(Operaciones!L447=$B$1,0,Operaciones!K447))</f>
        <v>0</v>
      </c>
      <c r="B443" s="46">
        <f>IF(Operaciones!L447="",$B$1,Operaciones!L447)</f>
        <v>45660.0</v>
      </c>
    </row>
    <row r="444" spans="1:2" ht="18" customHeight="1">
      <c r="A444" s="27">
        <f>IF(Operaciones!L448="",0,IF(Operaciones!L448=$B$1,0,Operaciones!K448))</f>
        <v>0</v>
      </c>
      <c r="B444" s="46">
        <f>IF(Operaciones!L448="",$B$1,Operaciones!L448)</f>
        <v>45660.0</v>
      </c>
    </row>
    <row r="445" spans="1:2" ht="18" customHeight="1">
      <c r="A445" s="27">
        <f>IF(Operaciones!L449="",0,IF(Operaciones!L449=$B$1,0,Operaciones!K449))</f>
        <v>0</v>
      </c>
      <c r="B445" s="46">
        <f>IF(Operaciones!L449="",$B$1,Operaciones!L449)</f>
        <v>45660.0</v>
      </c>
    </row>
    <row r="446" spans="1:2" ht="18" customHeight="1">
      <c r="A446" s="27">
        <f>IF(Operaciones!L450="",0,IF(Operaciones!L450=$B$1,0,Operaciones!K450))</f>
        <v>0</v>
      </c>
      <c r="B446" s="46">
        <f>IF(Operaciones!L450="",$B$1,Operaciones!L450)</f>
        <v>45660.0</v>
      </c>
    </row>
    <row r="447" spans="1:2" ht="18" customHeight="1">
      <c r="A447" s="27">
        <f>IF(Operaciones!L451="",0,IF(Operaciones!L451=$B$1,0,Operaciones!K451))</f>
        <v>0</v>
      </c>
      <c r="B447" s="46">
        <f>IF(Operaciones!L451="",$B$1,Operaciones!L451)</f>
        <v>45660.0</v>
      </c>
    </row>
    <row r="448" spans="1:2" ht="18" customHeight="1">
      <c r="A448" s="27">
        <f>IF(Operaciones!L452="",0,IF(Operaciones!L452=$B$1,0,Operaciones!K452))</f>
        <v>0</v>
      </c>
      <c r="B448" s="46">
        <f>IF(Operaciones!L452="",$B$1,Operaciones!L452)</f>
        <v>45660.0</v>
      </c>
    </row>
    <row r="449" spans="1:2" ht="18" customHeight="1">
      <c r="A449" s="27">
        <f>IF(Operaciones!L453="",0,IF(Operaciones!L453=$B$1,0,Operaciones!K453))</f>
        <v>0</v>
      </c>
      <c r="B449" s="46">
        <f>IF(Operaciones!L453="",$B$1,Operaciones!L453)</f>
        <v>45660.0</v>
      </c>
    </row>
    <row r="450" spans="1:2" ht="18" customHeight="1">
      <c r="A450" s="27">
        <f>IF(Operaciones!L454="",0,IF(Operaciones!L454=$B$1,0,Operaciones!K454))</f>
        <v>0</v>
      </c>
      <c r="B450" s="46">
        <f>IF(Operaciones!L454="",$B$1,Operaciones!L454)</f>
        <v>45660.0</v>
      </c>
    </row>
    <row r="451" spans="1:2" ht="18" customHeight="1">
      <c r="A451" s="27">
        <f>IF(Operaciones!L455="",0,IF(Operaciones!L455=$B$1,0,Operaciones!K455))</f>
        <v>0</v>
      </c>
      <c r="B451" s="46">
        <f>IF(Operaciones!L455="",$B$1,Operaciones!L455)</f>
        <v>45660.0</v>
      </c>
    </row>
    <row r="452" spans="1:2" ht="18" customHeight="1">
      <c r="A452" s="27">
        <f>IF(Operaciones!L456="",0,IF(Operaciones!L456=$B$1,0,Operaciones!K456))</f>
        <v>0</v>
      </c>
      <c r="B452" s="46">
        <f>IF(Operaciones!L456="",$B$1,Operaciones!L456)</f>
        <v>45660.0</v>
      </c>
    </row>
    <row r="453" spans="1:2" ht="18" customHeight="1">
      <c r="A453" s="27">
        <f>IF(Operaciones!L457="",0,IF(Operaciones!L457=$B$1,0,Operaciones!K457))</f>
        <v>0</v>
      </c>
      <c r="B453" s="46">
        <f>IF(Operaciones!L457="",$B$1,Operaciones!L457)</f>
        <v>45660.0</v>
      </c>
    </row>
    <row r="454" spans="1:2" ht="18" customHeight="1">
      <c r="A454" s="27">
        <f>IF(Operaciones!L458="",0,IF(Operaciones!L458=$B$1,0,Operaciones!K458))</f>
        <v>0</v>
      </c>
      <c r="B454" s="46">
        <f>IF(Operaciones!L458="",$B$1,Operaciones!L458)</f>
        <v>45660.0</v>
      </c>
    </row>
    <row r="455" spans="1:2" ht="18" customHeight="1">
      <c r="A455" s="27">
        <f>IF(Operaciones!L459="",0,IF(Operaciones!L459=$B$1,0,Operaciones!K459))</f>
        <v>0</v>
      </c>
      <c r="B455" s="46">
        <f>IF(Operaciones!L459="",$B$1,Operaciones!L459)</f>
        <v>45660.0</v>
      </c>
    </row>
    <row r="456" spans="1:2" ht="18" customHeight="1">
      <c r="A456" s="27">
        <f>IF(Operaciones!L460="",0,IF(Operaciones!L460=$B$1,0,Operaciones!K460))</f>
        <v>0</v>
      </c>
      <c r="B456" s="46">
        <f>IF(Operaciones!L460="",$B$1,Operaciones!L460)</f>
        <v>45660.0</v>
      </c>
    </row>
    <row r="457" spans="1:2" ht="18" customHeight="1">
      <c r="A457" s="27">
        <f>IF(Operaciones!L461="",0,IF(Operaciones!L461=$B$1,0,Operaciones!K461))</f>
        <v>0</v>
      </c>
      <c r="B457" s="46">
        <f>IF(Operaciones!L461="",$B$1,Operaciones!L461)</f>
        <v>45660.0</v>
      </c>
    </row>
    <row r="458" spans="1:2" ht="18" customHeight="1">
      <c r="A458" s="27">
        <f>IF(Operaciones!L462="",0,IF(Operaciones!L462=$B$1,0,Operaciones!K462))</f>
        <v>0</v>
      </c>
      <c r="B458" s="46">
        <f>IF(Operaciones!L462="",$B$1,Operaciones!L462)</f>
        <v>45660.0</v>
      </c>
    </row>
    <row r="459" spans="1:2" ht="18" customHeight="1">
      <c r="A459" s="27">
        <f>IF(Operaciones!L463="",0,IF(Operaciones!L463=$B$1,0,Operaciones!K463))</f>
        <v>0</v>
      </c>
      <c r="B459" s="46">
        <f>IF(Operaciones!L463="",$B$1,Operaciones!L463)</f>
        <v>45660.0</v>
      </c>
    </row>
    <row r="460" spans="1:2" ht="18" customHeight="1">
      <c r="A460" s="27">
        <f>IF(Operaciones!L464="",0,IF(Operaciones!L464=$B$1,0,Operaciones!K464))</f>
        <v>0</v>
      </c>
      <c r="B460" s="46">
        <f>IF(Operaciones!L464="",$B$1,Operaciones!L464)</f>
        <v>45660.0</v>
      </c>
    </row>
    <row r="461" spans="1:2" ht="18" customHeight="1">
      <c r="A461" s="27">
        <f>IF(Operaciones!L465="",0,IF(Operaciones!L465=$B$1,0,Operaciones!K465))</f>
        <v>0</v>
      </c>
      <c r="B461" s="46">
        <f>IF(Operaciones!L465="",$B$1,Operaciones!L465)</f>
        <v>45660.0</v>
      </c>
    </row>
    <row r="462" spans="1:2" ht="18" customHeight="1">
      <c r="A462" s="27">
        <f>IF(Operaciones!L466="",0,IF(Operaciones!L466=$B$1,0,Operaciones!K466))</f>
        <v>0</v>
      </c>
      <c r="B462" s="46">
        <f>IF(Operaciones!L466="",$B$1,Operaciones!L466)</f>
        <v>45660.0</v>
      </c>
    </row>
    <row r="463" spans="1:2" ht="18" customHeight="1">
      <c r="A463" s="27">
        <f>IF(Operaciones!L467="",0,IF(Operaciones!L467=$B$1,0,Operaciones!K467))</f>
        <v>0</v>
      </c>
      <c r="B463" s="46">
        <f>IF(Operaciones!L467="",$B$1,Operaciones!L467)</f>
        <v>45660.0</v>
      </c>
    </row>
    <row r="464" spans="1:2" ht="18" customHeight="1">
      <c r="A464" s="27">
        <f>IF(Operaciones!L468="",0,IF(Operaciones!L468=$B$1,0,Operaciones!K468))</f>
        <v>0</v>
      </c>
      <c r="B464" s="46">
        <f>IF(Operaciones!L468="",$B$1,Operaciones!L468)</f>
        <v>45660.0</v>
      </c>
    </row>
    <row r="465" spans="1:2" ht="18" customHeight="1">
      <c r="A465" s="27">
        <f>IF(Operaciones!L469="",0,IF(Operaciones!L469=$B$1,0,Operaciones!K469))</f>
        <v>0</v>
      </c>
      <c r="B465" s="46">
        <f>IF(Operaciones!L469="",$B$1,Operaciones!L469)</f>
        <v>45660.0</v>
      </c>
    </row>
    <row r="466" spans="1:2" ht="18" customHeight="1">
      <c r="A466" s="27">
        <f>IF(Operaciones!L470="",0,IF(Operaciones!L470=$B$1,0,Operaciones!K470))</f>
        <v>0</v>
      </c>
      <c r="B466" s="46">
        <f>IF(Operaciones!L470="",$B$1,Operaciones!L470)</f>
        <v>45660.0</v>
      </c>
    </row>
    <row r="467" spans="1:2" ht="18" customHeight="1">
      <c r="A467" s="27">
        <f>IF(Operaciones!L471="",0,IF(Operaciones!L471=$B$1,0,Operaciones!K471))</f>
        <v>0</v>
      </c>
      <c r="B467" s="46">
        <f>IF(Operaciones!L471="",$B$1,Operaciones!L471)</f>
        <v>45660.0</v>
      </c>
    </row>
    <row r="468" spans="1:2" ht="18" customHeight="1">
      <c r="A468" s="27">
        <f>IF(Operaciones!L472="",0,IF(Operaciones!L472=$B$1,0,Operaciones!K472))</f>
        <v>0</v>
      </c>
      <c r="B468" s="46">
        <f>IF(Operaciones!L472="",$B$1,Operaciones!L472)</f>
        <v>45660.0</v>
      </c>
    </row>
    <row r="469" spans="1:2" ht="18" customHeight="1">
      <c r="A469" s="27">
        <f>IF(Operaciones!L473="",0,IF(Operaciones!L473=$B$1,0,Operaciones!K473))</f>
        <v>0</v>
      </c>
      <c r="B469" s="46">
        <f>IF(Operaciones!L473="",$B$1,Operaciones!L473)</f>
        <v>45660.0</v>
      </c>
    </row>
    <row r="470" spans="1:2" ht="18" customHeight="1">
      <c r="A470" s="27">
        <f>IF(Operaciones!L474="",0,IF(Operaciones!L474=$B$1,0,Operaciones!K474))</f>
        <v>0</v>
      </c>
      <c r="B470" s="46">
        <f>IF(Operaciones!L474="",$B$1,Operaciones!L474)</f>
        <v>45660.0</v>
      </c>
    </row>
    <row r="471" spans="1:2" ht="18" customHeight="1">
      <c r="A471" s="27">
        <f>IF(Operaciones!L475="",0,IF(Operaciones!L475=$B$1,0,Operaciones!K475))</f>
        <v>0</v>
      </c>
      <c r="B471" s="46">
        <f>IF(Operaciones!L475="",$B$1,Operaciones!L475)</f>
        <v>45660.0</v>
      </c>
    </row>
    <row r="472" spans="1:2" ht="18" customHeight="1">
      <c r="A472" s="27">
        <f>IF(Operaciones!L476="",0,IF(Operaciones!L476=$B$1,0,Operaciones!K476))</f>
        <v>0</v>
      </c>
      <c r="B472" s="46">
        <f>IF(Operaciones!L476="",$B$1,Operaciones!L476)</f>
        <v>45660.0</v>
      </c>
    </row>
    <row r="473" spans="1:2" ht="18" customHeight="1">
      <c r="A473" s="27">
        <f>IF(Operaciones!L477="",0,IF(Operaciones!L477=$B$1,0,Operaciones!K477))</f>
        <v>0</v>
      </c>
      <c r="B473" s="46">
        <f>IF(Operaciones!L477="",$B$1,Operaciones!L477)</f>
        <v>45660.0</v>
      </c>
    </row>
    <row r="474" spans="1:2" ht="18" customHeight="1">
      <c r="A474" s="27">
        <f>IF(Operaciones!L478="",0,IF(Operaciones!L478=$B$1,0,Operaciones!K478))</f>
        <v>0</v>
      </c>
      <c r="B474" s="46">
        <f>IF(Operaciones!L478="",$B$1,Operaciones!L478)</f>
        <v>45660.0</v>
      </c>
    </row>
    <row r="475" spans="1:2" ht="18" customHeight="1">
      <c r="A475" s="27">
        <f>IF(Operaciones!L479="",0,IF(Operaciones!L479=$B$1,0,Operaciones!K479))</f>
        <v>0</v>
      </c>
      <c r="B475" s="46">
        <f>IF(Operaciones!L479="",$B$1,Operaciones!L479)</f>
        <v>45660.0</v>
      </c>
    </row>
    <row r="476" spans="1:2" ht="18" customHeight="1">
      <c r="A476" s="27">
        <f>IF(Operaciones!L480="",0,IF(Operaciones!L480=$B$1,0,Operaciones!K480))</f>
        <v>0</v>
      </c>
      <c r="B476" s="46">
        <f>IF(Operaciones!L480="",$B$1,Operaciones!L480)</f>
        <v>45660.0</v>
      </c>
    </row>
    <row r="477" spans="1:2" ht="18" customHeight="1">
      <c r="A477" s="27">
        <f>IF(Operaciones!L481="",0,IF(Operaciones!L481=$B$1,0,Operaciones!K481))</f>
        <v>0</v>
      </c>
      <c r="B477" s="46">
        <f>IF(Operaciones!L481="",$B$1,Operaciones!L481)</f>
        <v>45660.0</v>
      </c>
    </row>
    <row r="478" spans="1:2" ht="18" customHeight="1">
      <c r="A478" s="27">
        <f>IF(Operaciones!L482="",0,IF(Operaciones!L482=$B$1,0,Operaciones!K482))</f>
        <v>0</v>
      </c>
      <c r="B478" s="46">
        <f>IF(Operaciones!L482="",$B$1,Operaciones!L482)</f>
        <v>45660.0</v>
      </c>
    </row>
    <row r="479" spans="1:2" ht="18" customHeight="1">
      <c r="A479" s="27">
        <f>IF(Operaciones!L483="",0,IF(Operaciones!L483=$B$1,0,Operaciones!K483))</f>
        <v>0</v>
      </c>
      <c r="B479" s="46">
        <f>IF(Operaciones!L483="",$B$1,Operaciones!L483)</f>
        <v>45660.0</v>
      </c>
    </row>
    <row r="480" spans="1:2" ht="18" customHeight="1">
      <c r="A480" s="27">
        <f>IF(Operaciones!L484="",0,IF(Operaciones!L484=$B$1,0,Operaciones!K484))</f>
        <v>0</v>
      </c>
      <c r="B480" s="46">
        <f>IF(Operaciones!L484="",$B$1,Operaciones!L484)</f>
        <v>45660.0</v>
      </c>
    </row>
    <row r="481" spans="1:2" ht="18" customHeight="1">
      <c r="A481" s="27">
        <f>IF(Operaciones!L485="",0,IF(Operaciones!L485=$B$1,0,Operaciones!K485))</f>
        <v>0</v>
      </c>
      <c r="B481" s="46">
        <f>IF(Operaciones!L485="",$B$1,Operaciones!L485)</f>
        <v>45660.0</v>
      </c>
    </row>
    <row r="482" spans="1:2" ht="18" customHeight="1">
      <c r="A482" s="27">
        <f>IF(Operaciones!L486="",0,IF(Operaciones!L486=$B$1,0,Operaciones!K486))</f>
        <v>0</v>
      </c>
      <c r="B482" s="46">
        <f>IF(Operaciones!L486="",$B$1,Operaciones!L486)</f>
        <v>45660.0</v>
      </c>
    </row>
    <row r="483" spans="1:2" ht="18" customHeight="1">
      <c r="A483" s="27">
        <f>IF(Operaciones!L487="",0,IF(Operaciones!L487=$B$1,0,Operaciones!K487))</f>
        <v>0</v>
      </c>
      <c r="B483" s="46">
        <f>IF(Operaciones!L487="",$B$1,Operaciones!L487)</f>
        <v>45660.0</v>
      </c>
    </row>
    <row r="484" spans="1:2" ht="18" customHeight="1">
      <c r="A484" s="27">
        <f>IF(Operaciones!L488="",0,IF(Operaciones!L488=$B$1,0,Operaciones!K488))</f>
        <v>0</v>
      </c>
      <c r="B484" s="46">
        <f>IF(Operaciones!L488="",$B$1,Operaciones!L488)</f>
        <v>45660.0</v>
      </c>
    </row>
    <row r="485" spans="1:2" ht="18" customHeight="1">
      <c r="A485" s="27">
        <f>IF(Operaciones!L489="",0,IF(Operaciones!L489=$B$1,0,Operaciones!K489))</f>
        <v>0</v>
      </c>
      <c r="B485" s="46">
        <f>IF(Operaciones!L489="",$B$1,Operaciones!L489)</f>
        <v>45660.0</v>
      </c>
    </row>
    <row r="486" spans="1:2" ht="18" customHeight="1">
      <c r="A486" s="27">
        <f>IF(Operaciones!L490="",0,IF(Operaciones!L490=$B$1,0,Operaciones!K490))</f>
        <v>0</v>
      </c>
      <c r="B486" s="46">
        <f>IF(Operaciones!L490="",$B$1,Operaciones!L490)</f>
        <v>45660.0</v>
      </c>
    </row>
    <row r="487" spans="1:2" ht="18" customHeight="1">
      <c r="A487" s="27">
        <f>IF(Operaciones!L491="",0,IF(Operaciones!L491=$B$1,0,Operaciones!K491))</f>
        <v>0</v>
      </c>
      <c r="B487" s="46">
        <f>IF(Operaciones!L491="",$B$1,Operaciones!L491)</f>
        <v>45660.0</v>
      </c>
    </row>
    <row r="488" spans="1:2" ht="18" customHeight="1">
      <c r="A488" s="27">
        <f>IF(Operaciones!L492="",0,IF(Operaciones!L492=$B$1,0,Operaciones!K492))</f>
        <v>0</v>
      </c>
      <c r="B488" s="46">
        <f>IF(Operaciones!L492="",$B$1,Operaciones!L492)</f>
        <v>45660.0</v>
      </c>
    </row>
    <row r="489" spans="1:2" ht="18" customHeight="1">
      <c r="A489" s="27">
        <f>IF(Operaciones!L493="",0,IF(Operaciones!L493=$B$1,0,Operaciones!K493))</f>
        <v>0</v>
      </c>
      <c r="B489" s="46">
        <f>IF(Operaciones!L493="",$B$1,Operaciones!L493)</f>
        <v>45660.0</v>
      </c>
    </row>
    <row r="490" spans="1:2" ht="18" customHeight="1">
      <c r="A490" s="27">
        <f>IF(Operaciones!L494="",0,IF(Operaciones!L494=$B$1,0,Operaciones!K494))</f>
        <v>0</v>
      </c>
      <c r="B490" s="46">
        <f>IF(Operaciones!L494="",$B$1,Operaciones!L494)</f>
        <v>45660.0</v>
      </c>
    </row>
    <row r="491" spans="1:2" ht="18" customHeight="1">
      <c r="A491" s="27">
        <f>IF(Operaciones!L495="",0,IF(Operaciones!L495=$B$1,0,Operaciones!K495))</f>
        <v>0</v>
      </c>
      <c r="B491" s="46">
        <f>IF(Operaciones!L495="",$B$1,Operaciones!L495)</f>
        <v>45660.0</v>
      </c>
    </row>
    <row r="492" spans="1:2" ht="18" customHeight="1">
      <c r="A492" s="27">
        <f>IF(Operaciones!L496="",0,IF(Operaciones!L496=$B$1,0,Operaciones!K496))</f>
        <v>0</v>
      </c>
      <c r="B492" s="46">
        <f>IF(Operaciones!L496="",$B$1,Operaciones!L496)</f>
        <v>45660.0</v>
      </c>
    </row>
    <row r="493" spans="1:2" ht="18" customHeight="1">
      <c r="A493" s="27">
        <f>IF(Operaciones!L497="",0,IF(Operaciones!L497=$B$1,0,Operaciones!K497))</f>
        <v>0</v>
      </c>
      <c r="B493" s="46">
        <f>IF(Operaciones!L497="",$B$1,Operaciones!L497)</f>
        <v>45660.0</v>
      </c>
    </row>
    <row r="494" spans="1:2" ht="18" customHeight="1">
      <c r="A494" s="27">
        <f>IF(Operaciones!L498="",0,IF(Operaciones!L498=$B$1,0,Operaciones!K498))</f>
        <v>0</v>
      </c>
      <c r="B494" s="46">
        <f>IF(Operaciones!L498="",$B$1,Operaciones!L498)</f>
        <v>45660.0</v>
      </c>
    </row>
    <row r="495" spans="1:2" ht="18" customHeight="1">
      <c r="A495" s="27">
        <f>IF(Operaciones!L499="",0,IF(Operaciones!L499=$B$1,0,Operaciones!K499))</f>
        <v>0</v>
      </c>
      <c r="B495" s="46">
        <f>IF(Operaciones!L499="",$B$1,Operaciones!L499)</f>
        <v>45660.0</v>
      </c>
    </row>
    <row r="496" spans="1:2" ht="18" customHeight="1">
      <c r="A496" s="27">
        <f>IF(Operaciones!L500="",0,IF(Operaciones!L500=$B$1,0,Operaciones!K500))</f>
        <v>0</v>
      </c>
      <c r="B496" s="46">
        <f>IF(Operaciones!L500="",$B$1,Operaciones!L500)</f>
        <v>45660.0</v>
      </c>
    </row>
    <row r="497" spans="1:2" ht="18" customHeight="1">
      <c r="A497" s="27">
        <f>IF(Operaciones!L501="",0,IF(Operaciones!L501=$B$1,0,Operaciones!K501))</f>
        <v>0</v>
      </c>
      <c r="B497" s="46">
        <f>IF(Operaciones!L501="",$B$1,Operaciones!L501)</f>
        <v>45660.0</v>
      </c>
    </row>
    <row r="498" spans="1:2" ht="18" customHeight="1">
      <c r="A498" s="27">
        <f>IF(Operaciones!L502="",0,IF(Operaciones!L502=$B$1,0,Operaciones!K502))</f>
        <v>0</v>
      </c>
      <c r="B498" s="46">
        <f>IF(Operaciones!L502="",$B$1,Operaciones!L502)</f>
        <v>45660.0</v>
      </c>
    </row>
    <row r="499" spans="1:2" ht="18" customHeight="1">
      <c r="A499" s="27">
        <f>IF(Operaciones!L503="",0,IF(Operaciones!L503=$B$1,0,Operaciones!K503))</f>
        <v>0</v>
      </c>
      <c r="B499" s="46">
        <f>IF(Operaciones!L503="",$B$1,Operaciones!L503)</f>
        <v>45660.0</v>
      </c>
    </row>
    <row r="500" spans="1:2" ht="18" customHeight="1">
      <c r="A500" s="27">
        <f>IF(Operaciones!L504="",0,IF(Operaciones!L504=$B$1,0,Operaciones!K504))</f>
        <v>0</v>
      </c>
      <c r="B500" s="46">
        <f>IF(Operaciones!L504="",$B$1,Operaciones!L504)</f>
        <v>45660.0</v>
      </c>
    </row>
    <row r="501" spans="1:2" ht="18" customHeight="1">
      <c r="A501" s="27">
        <f>IF(Operaciones!L505="",0,IF(Operaciones!L505=$B$1,0,Operaciones!K505))</f>
        <v>0</v>
      </c>
      <c r="B501" s="46">
        <f>IF(Operaciones!L505="",$B$1,Operaciones!L505)</f>
        <v>45660.0</v>
      </c>
    </row>
    <row r="502" spans="1:2" ht="18" customHeight="1">
      <c r="A502" s="27">
        <f>Resumen!B9</f>
        <v>4853.07877232</v>
      </c>
      <c r="B502" s="46">
        <f>Resumen!D4</f>
        <v>46295.0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Instrucciones</vt:lpstr>
      <vt:lpstr>Resumen</vt:lpstr>
      <vt:lpstr>Fondos</vt:lpstr>
      <vt:lpstr>Operaciones</vt:lpstr>
      <vt:lpstr>Valoraciones</vt:lpstr>
      <vt:lpstr>Proyección</vt:lpstr>
      <vt:lpstr>Listas</vt:lpstr>
      <vt:lpstr>Calculo</vt:lpstr>
      <vt:lpstr>Fondos!Print_Area</vt:lpstr>
      <vt:lpstr>Operaciones!Print_Area</vt:lpstr>
      <vt:lpstr>Proyección!Print_Area</vt:lpstr>
      <vt:lpstr>Resumen!Print_Area</vt:lpstr>
      <vt:lpstr>Valoraciones!Print_Area</vt:lpstr>
    </vt:vector>
  </TitlesOfParts>
  <Company>WealthUncut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Plantilla de seguimiento de inversiones en fondos indexados</dc:title>
  <dc:subject>Cartera, aportaciones, rentabilidad, reequilibrado e impuesto estimado</dc:subject>
  <dc:creator>David Pérez Mitjà · WealthUncut</dc:creator>
  <dc:description>Plantilla gratuita de wealthuncut.com. Información educativa, no asesoramiento financiero.</dc:description>
  <cp:lastModifiedBy>David Pérez Mitjà · WealthUncut</cp:lastModifiedBy>
  <dcterms:created xsi:type="dcterms:W3CDTF">2026-10-06T13:35:45Z</dcterms:created>
  <dcterms:modified xsi:type="dcterms:W3CDTF">2026-10-06T13:35:45Z</dcterms:modified>
</cp:coreProperties>
</file>