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Resumen" sheetId="2" r:id="rId2"/>
    <sheet name="Movimientos" sheetId="3" r:id="rId3"/>
    <sheet name="Presupuesto" sheetId="4" r:id="rId4"/>
    <sheet name="Anual" sheetId="5" r:id="rId5"/>
    <sheet name="Objetivos" sheetId="6" r:id="rId6"/>
    <sheet name="Deudas" sheetId="7" r:id="rId7"/>
    <sheet name="Listas" sheetId="8" r:id="rId8"/>
  </sheets>
  <definedNames>
    <definedName name="_xlnm._FilterDatabase" localSheetId="2" hidden="1">Movimientos!$B$5:$G$505</definedName>
    <definedName name="_xlnm.Print_Area" localSheetId="4">Anual!$B$1:$L$35</definedName>
    <definedName name="_xlnm.Print_Area" localSheetId="6">Deudas!$B$1:$H$17</definedName>
    <definedName name="_xlnm.Print_Area" localSheetId="2">Movimientos!$B$1:$G$40</definedName>
    <definedName name="_xlnm.Print_Area" localSheetId="5">Objetivos!$B$1:$H$17</definedName>
    <definedName name="_xlnm.Print_Area" localSheetId="3">Presupuesto!$B$1:$I$29</definedName>
    <definedName name="_xlnm.Print_Area" localSheetId="1">Resumen!$B$1:$N$38</definedName>
  </definedNames>
  <calcPr calcId="124519" fullCalcOnLoad="1"/>
</workbook>
</file>

<file path=xl/sharedStrings.xml><?xml version="1.0" encoding="utf-8"?>
<sst xmlns="http://schemas.openxmlformats.org/spreadsheetml/2006/main" count="342" uniqueCount="179">
  <si>
    <t>Meses</t>
  </si>
  <si>
    <t>Tipos</t>
  </si>
  <si>
    <t>Grupos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</si>
  <si>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</si>
  <si>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</si>
  <si>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</si>
  <si>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</si>
  <si>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</si>
  <si>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</si>
  <si>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</si>
  <si>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</si>
  <si>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</si>
  <si>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</si>
  <si>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</si>
  <si>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</si>
  <si>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</t>
  </si>
  <si>
    <t>Factura</t>
  </si>
  <si>
    <t>Gasto</t>
  </si>
  <si>
    <t>Deuda</t>
  </si>
  <si>
    <t>Ahorro</t>
  </si>
  <si>
    <t>Necesidad</t>
  </si>
  <si>
    <t>Deseo</t>
  </si>
  <si>
    <t>Esta hoja alimenta los desplegables. No hace falta tocarla.</t>
  </si>
  <si>
    <t>Presupuesto por categorías</t>
  </si>
  <si>
    <t>Define aquí tus categorías y cuánto quieres gastar o ahorrar en cada una cada mes. La columna "Real del mes" se calcula sola.</t>
  </si>
  <si>
    <t>Categoría</t>
  </si>
  <si>
    <t>Tipo</t>
  </si>
  <si>
    <t>Grupo 50/30/20</t>
  </si>
  <si>
    <t>Presupuesto mensual</t>
  </si>
  <si>
    <t>Real del mes</t>
  </si>
  <si>
    <t>Queda / Diferencia</t>
  </si>
  <si>
    <t>% usado</t>
  </si>
  <si>
    <t>Estado</t>
  </si>
  <si>
    <t>Auxiliar</t>
  </si>
  <si>
    <t>Nómina</t>
  </si>
  <si>
    <t>Otros ingresos</t>
  </si>
  <si>
    <t>Alquiler o hipoteca</t>
  </si>
  <si>
    <t>Luz, agua y gas</t>
  </si>
  <si>
    <t>Móvil e internet</t>
  </si>
  <si>
    <t>Transporte</t>
  </si>
  <si>
    <t>Seguros</t>
  </si>
  <si>
    <t>Supermercado</t>
  </si>
  <si>
    <t>Salud y farmacia</t>
  </si>
  <si>
    <t>Restaurantes</t>
  </si>
  <si>
    <t>Ocio y salidas</t>
  </si>
  <si>
    <t>Ropa y accesorios</t>
  </si>
  <si>
    <t>Cuidado personal</t>
  </si>
  <si>
    <t>Gimnasio y deporte</t>
  </si>
  <si>
    <t>Suscripciones</t>
  </si>
  <si>
    <t>Viajes y escapadas</t>
  </si>
  <si>
    <t>Regalos</t>
  </si>
  <si>
    <t>Imprevistos</t>
  </si>
  <si>
    <t>Préstamo o tarjeta</t>
  </si>
  <si>
    <t>Fondo de emergencia</t>
  </si>
  <si>
    <t>Inversión (fondos indexados)</t>
  </si>
  <si>
    <t>Ahorro para vacaciones</t>
  </si>
  <si>
    <t>Celdas en azul sobre fondo amarillo: las rellenas tú. Puedes añadir categorías en las filas vacías.</t>
  </si>
  <si>
    <t>Movimientos</t>
  </si>
  <si>
    <t>Apunta aquí cada gasto, ingreso, pago de deuda o aportación al ahorro. Escribe siempre el importe en positivo: el Tipo lo pone la categoría.</t>
  </si>
  <si>
    <t>Movimientos registrados:</t>
  </si>
  <si>
    <t>Fecha</t>
  </si>
  <si>
    <t>Importe (€)</t>
  </si>
  <si>
    <t>Concepto (opcional)</t>
  </si>
  <si>
    <t>Mes (auto)</t>
  </si>
  <si>
    <t>Tipo (auto)</t>
  </si>
  <si>
    <t>Nómina del mes</t>
  </si>
  <si>
    <t>Habitación</t>
  </si>
  <si>
    <t>Abono mensual</t>
  </si>
  <si>
    <t>Compra de la semana</t>
  </si>
  <si>
    <t>Cena con amigos</t>
  </si>
  <si>
    <t>Peluquería</t>
  </si>
  <si>
    <t>Venta de segunda mano</t>
  </si>
  <si>
    <t>Clases particulares</t>
  </si>
  <si>
    <t>Escapada de fin de semana</t>
  </si>
  <si>
    <t>Gafas de sol</t>
  </si>
  <si>
    <t>Elige el mes y mira cómo vas: ingresos, gastos, deuda y ahorro, con tu presupuesto al lado. Todo se calcula solo a partir de tus movimientos.</t>
  </si>
  <si>
    <t>Mes</t>
  </si>
  <si>
    <t>Año</t>
  </si>
  <si>
    <t>Mes calculado</t>
  </si>
  <si>
    <t>Saldo en cuenta el día 1 (€)</t>
  </si>
  <si>
    <t>INGRESOS</t>
  </si>
  <si>
    <t>FACTURAS</t>
  </si>
  <si>
    <t>GASTOS</t>
  </si>
  <si>
    <t>DEUDA</t>
  </si>
  <si>
    <t>AHORRO</t>
  </si>
  <si>
    <t>TE QUEDA</t>
  </si>
  <si>
    <t>ingresos menos todo lo anterior</t>
  </si>
  <si>
    <t>FLUJO DE CAJA DEL MES</t>
  </si>
  <si>
    <t>Concepto</t>
  </si>
  <si>
    <t>Presupuesto</t>
  </si>
  <si>
    <t>Real</t>
  </si>
  <si>
    <t>Diferencia</t>
  </si>
  <si>
    <t>Saldo inicial</t>
  </si>
  <si>
    <t>Ingresos</t>
  </si>
  <si>
    <t>Facturas</t>
  </si>
  <si>
    <t>Gastos</t>
  </si>
  <si>
    <t>Saldo final</t>
  </si>
  <si>
    <t>Diferencia: positiva = vas mejor que lo previsto (más ingresos o menos gasto).</t>
  </si>
  <si>
    <t>REGLA 50/30/20</t>
  </si>
  <si>
    <t>Grupo</t>
  </si>
  <si>
    <t>Ideal</t>
  </si>
  <si>
    <t>Importe</t>
  </si>
  <si>
    <t>Necesidades</t>
  </si>
  <si>
    <t>Deseos</t>
  </si>
  <si>
    <t>% sobre tus ingresos reales del mes.</t>
  </si>
  <si>
    <t>Tu mayor gasto del mes</t>
  </si>
  <si>
    <t>Entre tus gastos (sin facturas, deuda ni ahorro).</t>
  </si>
  <si>
    <t>Datos de los gráficos</t>
  </si>
  <si>
    <t>Te queda</t>
  </si>
  <si>
    <t>Plantilla de WealthUncut (wealthuncut.com). Información educativa, no es asesoramiento financiero.</t>
  </si>
  <si>
    <t>Vista anual</t>
  </si>
  <si>
    <t>Tasa de ahorro</t>
  </si>
  <si>
    <t>Ahorro acumulado</t>
  </si>
  <si>
    <t>Total</t>
  </si>
  <si>
    <t>Objetivos de ahorro</t>
  </si>
  <si>
    <t>Pon una meta, una fecha y lo que llevas ahorrado. La plantilla calcula cuánto te falta y cuánto tendrías que apartar cada mes.</t>
  </si>
  <si>
    <t>Objetivo</t>
  </si>
  <si>
    <t>Meta (€)</t>
  </si>
  <si>
    <t>Ahorrado (€)</t>
  </si>
  <si>
    <t>Fecha objetivo</t>
  </si>
  <si>
    <t>Te falta (€)</t>
  </si>
  <si>
    <t>Progreso</t>
  </si>
  <si>
    <t>Ahorro mensual necesario</t>
  </si>
  <si>
    <t>Fondo de emergencia (3 meses de gastos)</t>
  </si>
  <si>
    <t>Vacaciones del verano</t>
  </si>
  <si>
    <t>Portátil nuevo</t>
  </si>
  <si>
    <t>Entrada de un piso</t>
  </si>
  <si>
    <t>El ahorro mensual necesario se calcula con los meses que quedan desde hoy hasta la fecha objetivo (mínimo 1).</t>
  </si>
  <si>
    <t>Para saber cuánto guardar de colchón, usa la calculadora de fondo de emergencia de wealthuncut.com.</t>
  </si>
  <si>
    <t>Deudas</t>
  </si>
  <si>
    <t>Apunta lo que debes y la plantilla calcula cuántos meses te faltan para terminar de pagar y cuántos intereses te quedan.</t>
  </si>
  <si>
    <t>Saldo pendiente (€)</t>
  </si>
  <si>
    <t>Interés anual (TIN %)</t>
  </si>
  <si>
    <t>Cuota mensual (€)</t>
  </si>
  <si>
    <t>Meses que faltan</t>
  </si>
  <si>
    <t>Libre de deuda en</t>
  </si>
  <si>
    <t>Intereses que te quedan</t>
  </si>
  <si>
    <t>Préstamo de estudios</t>
  </si>
  <si>
    <t>Tarjeta de crédito</t>
  </si>
  <si>
    <t>Los intereses son una estimación (cuota por meses menos saldo). Si pagas más de la cuota, terminarás antes.</t>
  </si>
  <si>
    <t>Una idea habitual: si tienes varias deudas, la que cobra más interés es la que más cuesta mantener.</t>
  </si>
  <si>
    <t>Plantilla de presupuesto mensual</t>
  </si>
  <si>
    <t>Por WealthUncut · wealthuncut.com · Gratis para uso personal</t>
  </si>
  <si>
    <t>CÓMO USARLA EN 5 PASOS</t>
  </si>
  <si>
    <t>1</t>
  </si>
  <si>
    <t>En la hoja Presupuesto, revisa las categorías y escribe cuánto quieres gastar o ahorrar en cada una cada mes. Cambia los nombres por los tuyos y añade más en las filas vacías.</t>
  </si>
  <si>
    <t>2</t>
  </si>
  <si>
    <t>Cada vez que gastes, cobres, pagues una deuda o apartes ahorro, apúntalo en la hoja Movimientos: fecha, categoría (desplegable) e importe en positivo. El Tipo se pone solo.</t>
  </si>
  <si>
    <t>3</t>
  </si>
  <si>
    <t>En la hoja Resumen, elige el mes y el año y escribe tu saldo en cuenta el día 1. Verás tus ingresos, gastos, deuda y ahorro, el presupuesto al lado y los gráficos.</t>
  </si>
  <si>
    <t>4</t>
  </si>
  <si>
    <t>Mira la regla 50/30/20 y la columna "Estado" de Presupuesto: te dicen qué categorías te estás pasando y cuánto te queda por gastar.</t>
  </si>
  <si>
    <t>5</t>
  </si>
  <si>
    <t>En Objetivos pon tus metas de ahorro, en Deudas lo que debes y en Anual comprueba cómo evoluciona el año completo.</t>
  </si>
  <si>
    <t>QUÉ SIGNIFICAN LOS COLORES</t>
  </si>
  <si>
    <t>Fondo amarillo con letra azul: las celdas que rellenas tú (importes, fechas, categorías, saldo).</t>
  </si>
  <si>
    <t>Fondo verde claro: totales. Se calculan solos, no los toques.</t>
  </si>
  <si>
    <t>Rojo: te has pasado de presupuesto, te falta algo o hay un error (por ejemplo una categoría que no existe).</t>
  </si>
  <si>
    <t>CONSEJOS</t>
  </si>
  <si>
    <t>•</t>
  </si>
  <si>
    <t>Apunta los movimientos el mismo día o una vez por semana: dos minutos bastan. Lo que no se apunta no se puede revisar.</t>
  </si>
  <si>
    <t>Usa pocas categorías (15 o 20). Si necesitas más detalle, pon el detalle en el campo "Concepto".</t>
  </si>
  <si>
    <t>No escribas importes negativos: pon siempre el número en positivo; el tipo de la categoría decide si suma o resta.</t>
  </si>
  <si>
    <t>Si quieres empezar un mes nuevo no hace falta borrar nada: sigue apuntando y cambia el mes en la hoja Resumen.</t>
  </si>
  <si>
    <t>Para empezar de cero, selecciona las filas de ejemplo en Movimientos (columnas B a E) y bórralas.</t>
  </si>
  <si>
    <t>Los números que vienen son un ejemplo para que veas cómo funciona. No son una recomendación de cuánto gastar ni ahorrar.</t>
  </si>
  <si>
    <t>IR A…</t>
  </si>
  <si>
    <t>Resumen: tu panel del mes</t>
  </si>
  <si>
    <t>Movimientos: apunta aquí tus gastos e ingresos</t>
  </si>
  <si>
    <t>Presupuesto: tus categorías y límites</t>
  </si>
  <si>
    <t>Anual: el año completo</t>
  </si>
  <si>
    <t>Objetivos: tus metas de ahorro</t>
  </si>
  <si>
    <t>Deudas: cuánto te falta para terminar de pagar</t>
  </si>
  <si>
    <t>MÁS HERRAMIENTAS GRATIS</t>
  </si>
  <si>
    <t>Cuánto ahorrar al mes (regla 50/30/20)</t>
  </si>
  <si>
    <t>Calculadora de fondo de emergencia</t>
  </si>
  <si>
    <t>Calculadora de sueldo neto</t>
  </si>
  <si>
    <t>Guía de esta plantilla, con imágenes y vídeos</t>
  </si>
  <si>
    <t>Información educativa, no asesoramiento financiero. Plantilla creada por David Pérez Mitjà (WealthUncut), versión 1.0 de octubre de 2026. Puedes usarla y modificarla para ti; no la vendas ni la presentes como tuya.</t>
  </si>
</sst>
</file>

<file path=xl/styles.xml><?xml version="1.0" encoding="utf-8"?>
<styleSheet xmlns="http://schemas.openxmlformats.org/spreadsheetml/2006/main">
  <numFmts count="11">
    <numFmt numFmtId="164" formatCode="#,##0.00 &quot;€&quot;"/>
    <numFmt numFmtId="165" formatCode="mmmm yyyy"/>
    <numFmt numFmtId="166" formatCode="#,##0 &quot;€&quot;"/>
    <numFmt numFmtId="167" formatCode="0%"/>
    <numFmt numFmtId="168" formatCode="dd/mm/yyyy"/>
    <numFmt numFmtId="169" formatCode="mmm yyyy"/>
    <numFmt numFmtId="170" formatCode="mmmm"/>
    <numFmt numFmtId="171" formatCode="#,##0.00 &quot;€&quot;;-#,##0.00 &quot;€&quot;;&quot;-&quot;"/>
    <numFmt numFmtId="172" formatCode="0.0%"/>
    <numFmt numFmtId="173" formatCode="0.00"/>
    <numFmt numFmtId="174" formatCode="0.0"/>
  </numFmts>
  <fonts count="19">
    <font>
      <sz val="11"/>
      <color theme="1"/>
      <name val="Calibri"/>
      <family val="2"/>
      <scheme val="minor"/>
    </font>
    <font>
      <sz val="10"/>
      <color rgb="FF1F2A24"/>
      <name val="Arial"/>
      <family val="2"/>
    </font>
    <font>
      <b/>
      <sz val="20"/>
      <color rgb="FF1E4A3A"/>
      <name val="Arial"/>
      <family val="2"/>
    </font>
    <font>
      <i/>
      <sz val="10"/>
      <color rgb="FF6B7A72"/>
      <name val="Arial"/>
      <family val="2"/>
    </font>
    <font>
      <b/>
      <sz val="10"/>
      <color rgb="FFFFFFFF"/>
      <name val="Arial"/>
      <family val="2"/>
    </font>
    <font>
      <b/>
      <sz val="12"/>
      <color rgb="FF1E4A3A"/>
      <name val="Arial"/>
      <family val="2"/>
    </font>
    <font>
      <sz val="10"/>
      <color rgb="FF0000FF"/>
      <name val="Arial"/>
      <family val="2"/>
    </font>
    <font>
      <b/>
      <sz val="10"/>
      <color rgb="FF1E4A3A"/>
      <name val="Arial"/>
      <family val="2"/>
    </font>
    <font>
      <u/>
      <sz val="10"/>
      <color rgb="FF0563C1"/>
      <name val="Arial"/>
      <family val="2"/>
    </font>
    <font>
      <i/>
      <sz val="9"/>
      <color rgb="FF6B7A72"/>
      <name val="Arial"/>
      <family val="2"/>
    </font>
    <font>
      <sz val="9"/>
      <color rgb="FF6B7A72"/>
      <name val="Arial"/>
      <family val="2"/>
    </font>
    <font>
      <b/>
      <sz val="10"/>
      <color rgb="FF1F2A24"/>
      <name val="Arial"/>
      <family val="2"/>
    </font>
    <font>
      <sz val="10"/>
      <color rgb="FF6B7A72"/>
      <name val="Arial"/>
      <family val="2"/>
    </font>
    <font>
      <b/>
      <sz val="9"/>
      <color rgb="FFFFFFFF"/>
      <name val="Arial"/>
      <family val="2"/>
    </font>
    <font>
      <b/>
      <sz val="17"/>
      <color rgb="FF1F2A24"/>
      <name val="Arial"/>
      <family val="2"/>
    </font>
    <font>
      <i/>
      <sz val="8"/>
      <color rgb="FF6B7A72"/>
      <name val="Arial"/>
      <family val="2"/>
    </font>
    <font>
      <b/>
      <sz val="11"/>
      <color rgb="FF1E4A3A"/>
      <name val="Arial"/>
      <family val="2"/>
    </font>
    <font>
      <b/>
      <sz val="9"/>
      <color rgb="FF6B7A72"/>
      <name val="Arial"/>
      <family val="2"/>
    </font>
    <font>
      <b/>
      <sz val="11"/>
      <color rgb="FF1F2A2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E4A3A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E3EDE7"/>
        <bgColor indexed="64"/>
      </patternFill>
    </fill>
    <fill>
      <patternFill patternType="solid">
        <fgColor rgb="FFF6E3DE"/>
        <bgColor indexed="64"/>
      </patternFill>
    </fill>
    <fill>
      <patternFill patternType="solid">
        <fgColor rgb="FFB3402A"/>
        <bgColor indexed="64"/>
      </patternFill>
    </fill>
    <fill>
      <patternFill patternType="solid">
        <fgColor rgb="FFFAF6ED"/>
        <bgColor indexed="64"/>
      </patternFill>
    </fill>
  </fills>
  <borders count="3">
    <border>
      <left/>
      <right/>
      <top/>
      <bottom/>
      <diagonal/>
    </border>
    <border>
      <left style="thin">
        <color rgb="FF1E4A3A"/>
      </left>
      <right style="thin">
        <color rgb="FF1E4A3A"/>
      </right>
      <top style="thin">
        <color rgb="FF1E4A3A"/>
      </top>
      <bottom style="thin">
        <color rgb="FF1E4A3A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64" fontId="6" fillId="3" borderId="2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166" fontId="14" fillId="7" borderId="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1" fontId="11" fillId="0" borderId="0" xfId="0" applyNumberFormat="1" applyFont="1" applyAlignment="1">
      <alignment horizontal="left" vertical="center"/>
    </xf>
    <xf numFmtId="168" fontId="6" fillId="3" borderId="2" xfId="0" applyNumberFormat="1" applyFont="1" applyFill="1" applyBorder="1" applyAlignment="1">
      <alignment horizontal="center" vertical="center"/>
    </xf>
    <xf numFmtId="16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0" fontId="1" fillId="0" borderId="2" xfId="0" applyNumberFormat="1" applyFont="1" applyBorder="1" applyAlignment="1">
      <alignment horizontal="left" vertical="center" indent="1"/>
    </xf>
    <xf numFmtId="171" fontId="1" fillId="0" borderId="2" xfId="0" applyNumberFormat="1" applyFont="1" applyBorder="1" applyAlignment="1">
      <alignment vertical="center"/>
    </xf>
    <xf numFmtId="172" fontId="1" fillId="0" borderId="2" xfId="0" applyNumberFormat="1" applyFont="1" applyBorder="1" applyAlignment="1">
      <alignment horizontal="center" vertical="center"/>
    </xf>
    <xf numFmtId="172" fontId="11" fillId="4" borderId="2" xfId="0" applyNumberFormat="1" applyFont="1" applyFill="1" applyBorder="1" applyAlignment="1">
      <alignment horizontal="center" vertical="center"/>
    </xf>
    <xf numFmtId="173" fontId="6" fillId="3" borderId="2" xfId="0" applyNumberFormat="1" applyFont="1" applyFill="1" applyBorder="1" applyAlignment="1">
      <alignment vertical="center"/>
    </xf>
    <xf numFmtId="174" fontId="1" fillId="0" borderId="2" xfId="0" applyNumberFormat="1" applyFont="1" applyBorder="1" applyAlignment="1">
      <alignment horizontal="center" vertical="center"/>
    </xf>
    <xf numFmtId="16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font>
        <b/>
        <color rgb="FFB3402A"/>
      </font>
    </dxf>
    <dxf>
      <font>
        <b/>
        <color rgb="FFB3402A"/>
      </font>
      <fill>
        <patternFill>
          <bgColor rgb="FFF6E3DE"/>
        </patternFill>
      </fill>
    </dxf>
    <dxf>
      <font>
        <color rgb="FFB3402A"/>
      </font>
      <fill>
        <patternFill>
          <bgColor rgb="FFF6E3DE"/>
        </patternFill>
      </fill>
    </dxf>
    <dxf>
      <font>
        <color rgb="FF8A6D00"/>
      </font>
      <fill>
        <patternFill>
          <bgColor rgb="FFFFF3C4"/>
        </patternFill>
      </fill>
    </dxf>
    <dxf>
      <font>
        <color rgb="FF1E4A3A"/>
      </font>
      <fill>
        <patternFill>
          <bgColor rgb="FFE3EDE7"/>
        </patternFill>
      </fill>
    </dxf>
    <dxf>
      <font>
        <b/>
        <color rgb="FF1E4A3A"/>
      </font>
      <fill>
        <patternFill>
          <bgColor rgb="FFE3EDE7"/>
        </patternFill>
      </fill>
    </dxf>
    <dxf>
      <font>
        <color rgb="FFB3402A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E4A3A"/>
                </a:solidFill>
                <a:latin typeface="Arial"/>
              </a:defRPr>
            </a:pPr>
            <a:r>
              <a:rPr lang="en-US" sz="1100" b="1" baseline="0">
                <a:solidFill>
                  <a:srgbClr val="1E4A3A"/>
                </a:solidFill>
                <a:latin typeface="Arial"/>
              </a:rPr>
              <a:t>¿A dónde va tu dinero?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¿A dónde va tu dinero?</c:v>
          </c:tx>
          <c:dPt>
            <c:idx val="0"/>
            <c:spPr>
              <a:solidFill>
                <a:srgbClr val="1E4A3A"/>
              </a:solidFill>
            </c:spPr>
          </c:dPt>
          <c:dPt>
            <c:idx val="1"/>
            <c:spPr>
              <a:solidFill>
                <a:srgbClr val="4F7F6C"/>
              </a:solidFill>
            </c:spPr>
          </c:dPt>
          <c:dPt>
            <c:idx val="2"/>
            <c:spPr>
              <a:solidFill>
                <a:srgbClr val="B3402A"/>
              </a:solidFill>
            </c:spPr>
          </c:dPt>
          <c:dPt>
            <c:idx val="3"/>
            <c:spPr>
              <a:solidFill>
                <a:srgbClr val="D8A65C"/>
              </a:solidFill>
            </c:spPr>
          </c:dPt>
          <c:dPt>
            <c:idx val="4"/>
            <c:spPr>
              <a:solidFill>
                <a:srgbClr val="CFC8B4"/>
              </a:solidFill>
            </c:spPr>
          </c:dPt>
          <c:dLbls>
            <c:txPr>
              <a:bodyPr/>
              <a:lstStyle/>
              <a:p>
                <a:pPr>
                  <a:defRPr sz="900" b="1" baseline="0">
                    <a:solidFill>
                      <a:srgbClr val="FFFFFF"/>
                    </a:solidFill>
                    <a:latin typeface="Arial"/>
                  </a:defRPr>
                </a:pPr>
                <a:endParaRPr lang="en-US"/>
              </a:p>
            </c:txPr>
            <c:showPercent val="1"/>
          </c:dLbls>
          <c:cat>
            <c:strRef>
              <c:f>Resumen!$O$13:$O$17</c:f>
              <c:strCache>
                <c:ptCount val="5"/>
                <c:pt idx="0">
                  <c:v>Facturas</c:v>
                </c:pt>
                <c:pt idx="1">
                  <c:v>Gastos</c:v>
                </c:pt>
                <c:pt idx="2">
                  <c:v>Deuda</c:v>
                </c:pt>
                <c:pt idx="3">
                  <c:v>Ahorro</c:v>
                </c:pt>
                <c:pt idx="4">
                  <c:v>Te queda</c:v>
                </c:pt>
              </c:strCache>
            </c:strRef>
          </c:cat>
          <c:val>
            <c:numRef>
              <c:f>Resumen!$P$13:$P$17</c:f>
              <c:numCache>
                <c:formatCode>General</c:formatCode>
                <c:ptCount val="5"/>
                <c:pt idx="0">
                  <c:v>496</c:v>
                </c:pt>
                <c:pt idx="1">
                  <c:v>486.45</c:v>
                </c:pt>
                <c:pt idx="2">
                  <c:v>50</c:v>
                </c:pt>
                <c:pt idx="3">
                  <c:v>220</c:v>
                </c:pt>
                <c:pt idx="4">
                  <c:v>27.55000000000001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layout/>
      <c:txPr>
        <a:bodyPr/>
        <a:lstStyle/>
        <a:p>
          <a:pPr rtl="0">
            <a:defRPr sz="900" baseline="0"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9D2C0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E4A3A"/>
                </a:solidFill>
                <a:latin typeface="Arial"/>
              </a:defRPr>
            </a:pPr>
            <a:r>
              <a:rPr lang="en-US" sz="1100" b="1" baseline="0">
                <a:solidFill>
                  <a:srgbClr val="1E4A3A"/>
                </a:solidFill>
                <a:latin typeface="Arial"/>
              </a:rPr>
              <a:t>Presupuesto frente a real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Presupuesto</c:v>
          </c:tx>
          <c:spPr>
            <a:solidFill>
              <a:srgbClr val="B9C9BF"/>
            </a:solidFill>
          </c:spPr>
          <c:cat>
            <c:strRef>
              <c:f>Resumen!$B$15:$B$19</c:f>
              <c:strCache>
                <c:ptCount val="5"/>
                <c:pt idx="0">
                  <c:v>Ingresos</c:v>
                </c:pt>
                <c:pt idx="1">
                  <c:v>Facturas</c:v>
                </c:pt>
                <c:pt idx="2">
                  <c:v>Gastos</c:v>
                </c:pt>
                <c:pt idx="3">
                  <c:v>Deuda</c:v>
                </c:pt>
                <c:pt idx="4">
                  <c:v>Ahorro</c:v>
                </c:pt>
              </c:strCache>
            </c:strRef>
          </c:cat>
          <c:val>
            <c:numRef>
              <c:f>Resumen!$D$15:$D$19</c:f>
              <c:numCache>
                <c:formatCode>General</c:formatCode>
                <c:ptCount val="5"/>
                <c:pt idx="0">
                  <c:v>1200</c:v>
                </c:pt>
                <c:pt idx="1">
                  <c:v>500</c:v>
                </c:pt>
                <c:pt idx="2">
                  <c:v>465</c:v>
                </c:pt>
                <c:pt idx="3">
                  <c:v>50</c:v>
                </c:pt>
                <c:pt idx="4">
                  <c:v>220</c:v>
                </c:pt>
              </c:numCache>
            </c:numRef>
          </c:val>
        </c:ser>
        <c:ser>
          <c:idx val="1"/>
          <c:order val="1"/>
          <c:tx>
            <c:v>Real</c:v>
          </c:tx>
          <c:spPr>
            <a:solidFill>
              <a:srgbClr val="1E4A3A"/>
            </a:solidFill>
          </c:spPr>
          <c:cat>
            <c:strRef>
              <c:f>Resumen!$B$15:$B$19</c:f>
              <c:strCache>
                <c:ptCount val="5"/>
                <c:pt idx="0">
                  <c:v>Ingresos</c:v>
                </c:pt>
                <c:pt idx="1">
                  <c:v>Facturas</c:v>
                </c:pt>
                <c:pt idx="2">
                  <c:v>Gastos</c:v>
                </c:pt>
                <c:pt idx="3">
                  <c:v>Deuda</c:v>
                </c:pt>
                <c:pt idx="4">
                  <c:v>Ahorro</c:v>
                </c:pt>
              </c:strCache>
            </c:strRef>
          </c:cat>
          <c:val>
            <c:numRef>
              <c:f>Resumen!$E$15:$E$19</c:f>
              <c:numCache>
                <c:formatCode>General</c:formatCode>
                <c:ptCount val="5"/>
                <c:pt idx="0">
                  <c:v>1280</c:v>
                </c:pt>
                <c:pt idx="1">
                  <c:v>496</c:v>
                </c:pt>
                <c:pt idx="2">
                  <c:v>486.45</c:v>
                </c:pt>
                <c:pt idx="3">
                  <c:v>50</c:v>
                </c:pt>
                <c:pt idx="4">
                  <c:v>220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axMin"/>
        </c:scaling>
        <c:axPos val="l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>
              <a:solidFill>
                <a:srgbClr val="E8E3D3"/>
              </a:solidFill>
            </a:ln>
          </c:spPr>
        </c:majorGridlines>
        <c:numFmt formatCode="#,##0" sourceLinked="0"/>
        <c:tickLblPos val="nextTo"/>
        <c:txPr>
          <a:bodyPr/>
          <a:lstStyle/>
          <a:p>
            <a:pPr>
              <a:defRPr sz="800" baseline="0"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9D2C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E4A3A"/>
                </a:solidFill>
                <a:latin typeface="Arial"/>
              </a:defRPr>
            </a:pPr>
            <a:r>
              <a:rPr lang="en-US" sz="1100" b="1" baseline="0">
                <a:solidFill>
                  <a:srgbClr val="1E4A3A"/>
                </a:solidFill>
                <a:latin typeface="Arial"/>
              </a:rPr>
              <a:t>Tu reparto frente al 50/30/20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Ideal</c:v>
          </c:tx>
          <c:spPr>
            <a:solidFill>
              <a:srgbClr val="B9C9BF"/>
            </a:solidFill>
          </c:spPr>
          <c:dLbls>
            <c:numFmt formatCode="0%" sourceLinked="0"/>
            <c:txPr>
              <a:bodyPr/>
              <a:lstStyle/>
              <a:p>
                <a:pPr>
                  <a:defRPr sz="800" baseline="0">
                    <a:latin typeface="Arial"/>
                  </a:defRPr>
                </a:pPr>
                <a:endParaRPr lang="en-US"/>
              </a:p>
            </c:txPr>
            <c:showVal val="1"/>
          </c:dLbls>
          <c:cat>
            <c:strRef>
              <c:f>Resumen!$H$14:$H$16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</c:v>
                </c:pt>
              </c:strCache>
            </c:strRef>
          </c:cat>
          <c:val>
            <c:numRef>
              <c:f>Resumen!$I$14:$I$16</c:f>
              <c:numCache>
                <c:formatCode>General</c:formatCode>
                <c:ptCount val="3"/>
                <c:pt idx="0">
                  <c:v>0.5</c:v>
                </c:pt>
                <c:pt idx="1">
                  <c:v>0.3</c:v>
                </c:pt>
                <c:pt idx="2">
                  <c:v>0.2</c:v>
                </c:pt>
              </c:numCache>
            </c:numRef>
          </c:val>
        </c:ser>
        <c:ser>
          <c:idx val="1"/>
          <c:order val="1"/>
          <c:tx>
            <c:v>Real</c:v>
          </c:tx>
          <c:spPr>
            <a:solidFill>
              <a:srgbClr val="B3402A"/>
            </a:solidFill>
          </c:spPr>
          <c:dLbls>
            <c:numFmt formatCode="0%" sourceLinked="0"/>
            <c:txPr>
              <a:bodyPr/>
              <a:lstStyle/>
              <a:p>
                <a:pPr>
                  <a:defRPr sz="800" baseline="0">
                    <a:latin typeface="Arial"/>
                  </a:defRPr>
                </a:pPr>
                <a:endParaRPr lang="en-US"/>
              </a:p>
            </c:txPr>
            <c:showVal val="1"/>
          </c:dLbls>
          <c:cat>
            <c:strRef>
              <c:f>Resumen!$H$14:$H$16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</c:v>
                </c:pt>
              </c:strCache>
            </c:strRef>
          </c:cat>
          <c:val>
            <c:numRef>
              <c:f>Resumen!$J$14:$J$16</c:f>
              <c:numCache>
                <c:formatCode>General</c:formatCode>
                <c:ptCount val="3"/>
                <c:pt idx="0">
                  <c:v>0.5352734375</c:v>
                </c:pt>
                <c:pt idx="1">
                  <c:v>0.27132812500000003</c:v>
                </c:pt>
                <c:pt idx="2">
                  <c:v>0.171875</c:v>
                </c:pt>
              </c:numCache>
            </c:numRef>
          </c:val>
        </c:ser>
        <c:gapWidth val="80"/>
        <c:axId val="50030001"/>
        <c:axId val="50030002"/>
      </c:barChart>
      <c:catAx>
        <c:axId val="50030001"/>
        <c:scaling>
          <c:orientation val="minMax"/>
        </c:scaling>
        <c:axPos val="b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  <c:min val="0"/>
        </c:scaling>
        <c:axPos val="l"/>
        <c:majorGridlines>
          <c:spPr>
            <a:ln>
              <a:solidFill>
                <a:srgbClr val="E8E3D3"/>
              </a:solidFill>
            </a:ln>
          </c:spPr>
        </c:majorGridlines>
        <c:numFmt formatCode="0%" sourceLinked="0"/>
        <c:tickLblPos val="nextTo"/>
        <c:txPr>
          <a:bodyPr/>
          <a:lstStyle/>
          <a:p>
            <a:pPr>
              <a:defRPr sz="800" baseline="0">
                <a:latin typeface="Arial"/>
              </a:defRPr>
            </a:pPr>
            <a:endParaRPr lang="en-US"/>
          </a:p>
        </c:txPr>
        <c:crossAx val="5003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9D2C0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E4A3A"/>
                </a:solidFill>
                <a:latin typeface="Arial"/>
              </a:defRPr>
            </a:pPr>
            <a:r>
              <a:rPr lang="en-US" sz="1100" b="1" baseline="0">
                <a:solidFill>
                  <a:srgbClr val="1E4A3A"/>
                </a:solidFill>
                <a:latin typeface="Arial"/>
              </a:rPr>
              <a:t>Ingresos y destino del dinero, mes a mes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Anual!$D$4</c:f>
              <c:strCache>
                <c:ptCount val="1"/>
                <c:pt idx="0">
                  <c:v>Facturas</c:v>
                </c:pt>
              </c:strCache>
            </c:strRef>
          </c:tx>
          <c:spPr>
            <a:solidFill>
              <a:srgbClr val="1E4A3A"/>
            </a:solidFill>
          </c:spP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Anual!$D$5:$D$16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499</c:v>
                </c:pt>
                <c:pt idx="7">
                  <c:v>502</c:v>
                </c:pt>
                <c:pt idx="8">
                  <c:v>496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Anual!$E$4</c:f>
              <c:strCache>
                <c:ptCount val="1"/>
                <c:pt idx="0">
                  <c:v>Gastos</c:v>
                </c:pt>
              </c:strCache>
            </c:strRef>
          </c:tx>
          <c:spPr>
            <a:solidFill>
              <a:srgbClr val="4F7F6C"/>
            </a:solidFill>
          </c:spP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Anual!$E$5:$E$16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288.21999999999997</c:v>
                </c:pt>
                <c:pt idx="7">
                  <c:v>332.71999999999997</c:v>
                </c:pt>
                <c:pt idx="8">
                  <c:v>486.45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Anual!$F$4</c:f>
              <c:strCache>
                <c:ptCount val="1"/>
                <c:pt idx="0">
                  <c:v>Deuda</c:v>
                </c:pt>
              </c:strCache>
            </c:strRef>
          </c:tx>
          <c:spPr>
            <a:solidFill>
              <a:srgbClr val="B3402A"/>
            </a:solidFill>
          </c:spP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Anual!$F$5:$F$16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Anual!$G$4</c:f>
              <c:strCache>
                <c:ptCount val="1"/>
                <c:pt idx="0">
                  <c:v>Ahorro</c:v>
                </c:pt>
              </c:strCache>
            </c:strRef>
          </c:tx>
          <c:spPr>
            <a:solidFill>
              <a:srgbClr val="D8A65C"/>
            </a:solidFill>
          </c:spP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Anual!$G$5:$G$16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220</c:v>
                </c:pt>
                <c:pt idx="7">
                  <c:v>220</c:v>
                </c:pt>
                <c:pt idx="8">
                  <c:v>220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50040001"/>
        <c:axId val="50040002"/>
      </c:barChart>
      <c:lineChart>
        <c:grouping val="standard"/>
        <c:ser>
          <c:idx val="4"/>
          <c:order val="4"/>
          <c:tx>
            <c:strRef>
              <c:f>Anual!$C$4</c:f>
              <c:strCache>
                <c:ptCount val="1"/>
                <c:pt idx="0">
                  <c:v>Ingresos</c:v>
                </c:pt>
              </c:strCache>
            </c:strRef>
          </c:tx>
          <c:spPr>
            <a:ln w="28575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</a:ln>
            </c:spPr>
          </c:marke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Anual!$L$5:$L$16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1100</c:v>
                </c:pt>
                <c:pt idx="7">
                  <c:v>1180</c:v>
                </c:pt>
                <c:pt idx="8">
                  <c:v>1280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marker val="1"/>
        <c:axId val="50040001"/>
        <c:axId val="50040002"/>
      </c:lineChart>
      <c:catAx>
        <c:axId val="50040001"/>
        <c:scaling>
          <c:orientation val="minMax"/>
        </c:scaling>
        <c:axPos val="b"/>
        <c:numFmt formatCode="mmm" sourceLinked="0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>
          <c:spPr>
            <a:ln>
              <a:solidFill>
                <a:srgbClr val="E8E3D3"/>
              </a:solidFill>
            </a:ln>
          </c:spPr>
        </c:majorGridlines>
        <c:numFmt formatCode="#,##0" sourceLinked="0"/>
        <c:tickLblPos val="nextTo"/>
        <c:txPr>
          <a:bodyPr/>
          <a:lstStyle/>
          <a:p>
            <a:pPr>
              <a:defRPr sz="800" baseline="0">
                <a:latin typeface="Arial"/>
              </a:defRPr>
            </a:pPr>
            <a:endParaRPr lang="en-US"/>
          </a:p>
        </c:txPr>
        <c:crossAx val="50040001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900" baseline="0">
              <a:latin typeface="Arial"/>
            </a:defRPr>
          </a:pPr>
          <a:endParaRPr lang="en-US"/>
        </a:p>
      </c:txPr>
    </c:legend>
  </c:chart>
  <c:spPr>
    <a:ln>
      <a:solidFill>
        <a:srgbClr val="D9D2C0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E4A3A"/>
                </a:solidFill>
                <a:latin typeface="Arial"/>
              </a:defRPr>
            </a:pPr>
            <a:r>
              <a:rPr lang="en-US" sz="1100" b="1" baseline="0">
                <a:solidFill>
                  <a:srgbClr val="1E4A3A"/>
                </a:solidFill>
                <a:latin typeface="Arial"/>
              </a:rPr>
              <a:t>Ahorro acumulado en el año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Ahorro acumulado</c:v>
          </c:tx>
          <c:spPr>
            <a:ln w="34925">
              <a:solidFill>
                <a:srgbClr val="1E4A3A"/>
              </a:solidFill>
            </a:ln>
          </c:spPr>
          <c:marker>
            <c:symbol val="circle"/>
            <c:size val="6"/>
            <c:spPr>
              <a:solidFill>
                <a:srgbClr val="1E4A3A"/>
              </a:solidFill>
              <a:ln>
                <a:solidFill>
                  <a:srgbClr val="1E4A3A"/>
                </a:solidFill>
              </a:ln>
            </c:spPr>
          </c:marker>
          <c:cat>
            <c:numRef>
              <c:f>Anual!$B$5:$B$16</c:f>
              <c:numCache>
                <c:formatCode>General</c:formatCode>
                <c:ptCount val="12"/>
                <c:pt idx="0">
                  <c:v>46023.0</c:v>
                </c:pt>
                <c:pt idx="1">
                  <c:v>46054.0</c:v>
                </c:pt>
                <c:pt idx="2">
                  <c:v>46082.0</c:v>
                </c:pt>
                <c:pt idx="3">
                  <c:v>46113.0</c:v>
                </c:pt>
                <c:pt idx="4">
                  <c:v>46143.0</c:v>
                </c:pt>
                <c:pt idx="5">
                  <c:v>46174.0</c:v>
                </c:pt>
                <c:pt idx="6">
                  <c:v>46204.0</c:v>
                </c:pt>
                <c:pt idx="7">
                  <c:v>46235.0</c:v>
                </c:pt>
                <c:pt idx="8">
                  <c:v>46266.0</c:v>
                </c:pt>
                <c:pt idx="9">
                  <c:v>46296.0</c:v>
                </c:pt>
                <c:pt idx="10">
                  <c:v>46327.0</c:v>
                </c:pt>
                <c:pt idx="11">
                  <c:v>46357.0</c:v>
                </c:pt>
              </c:numCache>
            </c:numRef>
          </c:cat>
          <c:val>
            <c:numRef>
              <c:f>Anual!$M$5:$M$16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220</c:v>
                </c:pt>
                <c:pt idx="7">
                  <c:v>440</c:v>
                </c:pt>
                <c:pt idx="8">
                  <c:v>660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marker val="1"/>
        <c:axId val="50050001"/>
        <c:axId val="50050002"/>
      </c:lineChart>
      <c:catAx>
        <c:axId val="50050001"/>
        <c:scaling>
          <c:orientation val="minMax"/>
        </c:scaling>
        <c:axPos val="b"/>
        <c:numFmt formatCode="mmm" sourceLinked="0"/>
        <c:tickLblPos val="nextTo"/>
        <c:txPr>
          <a:bodyPr/>
          <a:lstStyle/>
          <a:p>
            <a:pPr>
              <a:defRPr sz="900" baseline="0">
                <a:latin typeface="Arial"/>
              </a:defRPr>
            </a:pPr>
            <a:endParaRPr lang="en-US"/>
          </a:p>
        </c:txPr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</c:scaling>
        <c:axPos val="l"/>
        <c:majorGridlines>
          <c:spPr>
            <a:ln>
              <a:solidFill>
                <a:srgbClr val="E8E3D3"/>
              </a:solidFill>
            </a:ln>
          </c:spPr>
        </c:majorGridlines>
        <c:numFmt formatCode="#,##0" sourceLinked="0"/>
        <c:tickLblPos val="nextTo"/>
        <c:txPr>
          <a:bodyPr/>
          <a:lstStyle/>
          <a:p>
            <a:pPr>
              <a:defRPr sz="800" baseline="0">
                <a:latin typeface="Arial"/>
              </a:defRPr>
            </a:pPr>
            <a:endParaRPr lang="en-US"/>
          </a:p>
        </c:txPr>
        <c:crossAx val="50050001"/>
        <c:crosses val="autoZero"/>
        <c:crossBetween val="between"/>
      </c:valAx>
    </c:plotArea>
  </c:chart>
  <c:spPr>
    <a:ln>
      <a:solidFill>
        <a:srgbClr val="D9D2C0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57150</xdr:rowOff>
    </xdr:from>
    <xdr:to>
      <xdr:col>4</xdr:col>
      <xdr:colOff>771525</xdr:colOff>
      <xdr:row>33</xdr:row>
      <xdr:rowOff>209550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22</xdr:row>
      <xdr:rowOff>57150</xdr:rowOff>
    </xdr:from>
    <xdr:to>
      <xdr:col>8</xdr:col>
      <xdr:colOff>771525</xdr:colOff>
      <xdr:row>33</xdr:row>
      <xdr:rowOff>209550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22</xdr:row>
      <xdr:rowOff>57150</xdr:rowOff>
    </xdr:from>
    <xdr:to>
      <xdr:col>12</xdr:col>
      <xdr:colOff>771525</xdr:colOff>
      <xdr:row>33</xdr:row>
      <xdr:rowOff>209550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6</xdr:col>
      <xdr:colOff>428625</xdr:colOff>
      <xdr:row>30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571500</xdr:colOff>
      <xdr:row>18</xdr:row>
      <xdr:rowOff>0</xdr:rowOff>
    </xdr:from>
    <xdr:to>
      <xdr:col>10</xdr:col>
      <xdr:colOff>266700</xdr:colOff>
      <xdr:row>30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althuncut.com/herramientas/cuanto-ahorrar-al-mes/" TargetMode="External"/><Relationship Id="rId2" Type="http://schemas.openxmlformats.org/officeDocument/2006/relationships/hyperlink" Target="https://wealthuncut.com/herramientas/calculadora-fondo-de-emergencia/" TargetMode="External"/><Relationship Id="rId3" Type="http://schemas.openxmlformats.org/officeDocument/2006/relationships/hyperlink" Target="https://wealthuncut.com/herramientas/calculadora-sueldo-neto/" TargetMode="External"/><Relationship Id="rId4" Type="http://schemas.openxmlformats.org/officeDocument/2006/relationships/hyperlink" Target="https://wealthuncut.com/plantilla-presupuest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4A3A"/>
    <pageSetUpPr fitToPage="1"/>
  </sheetPr>
  <dimension ref="A1:C39"/>
  <sheetViews>
    <sheetView showGridLines="0" tabSelected="1" workbookViewId="0"/>
  </sheetViews>
  <sheetFormatPr defaultRowHeight="18" customHeight="1"/>
  <cols>
    <col min="1" max="1" width="2.7109375" style="1" customWidth="1"/>
    <col min="2" max="2" width="4.7109375" customWidth="1"/>
    <col min="3" max="3" width="92.7109375" customWidth="1"/>
  </cols>
  <sheetData>
    <row r="1" spans="2:3" ht="32" customHeight="1">
      <c r="B1" s="2" t="s">
        <v>141</v>
      </c>
    </row>
    <row r="2" spans="2:3" ht="18" customHeight="1">
      <c r="B2" s="3" t="s">
        <v>142</v>
      </c>
    </row>
    <row r="4" spans="2:3" ht="18" customHeight="1">
      <c r="B4" s="4" t="s">
        <v>143</v>
      </c>
      <c r="C4" s="4"/>
    </row>
    <row r="5" spans="2:3" ht="34" customHeight="1">
      <c r="B5" s="5" t="s">
        <v>144</v>
      </c>
      <c r="C5" s="6" t="s">
        <v>145</v>
      </c>
    </row>
    <row r="6" spans="2:3" ht="34" customHeight="1">
      <c r="B6" s="5" t="s">
        <v>146</v>
      </c>
      <c r="C6" s="6" t="s">
        <v>147</v>
      </c>
    </row>
    <row r="7" spans="2:3" ht="34" customHeight="1">
      <c r="B7" s="5" t="s">
        <v>148</v>
      </c>
      <c r="C7" s="6" t="s">
        <v>149</v>
      </c>
    </row>
    <row r="8" spans="2:3" ht="34" customHeight="1">
      <c r="B8" s="5" t="s">
        <v>150</v>
      </c>
      <c r="C8" s="6" t="s">
        <v>151</v>
      </c>
    </row>
    <row r="9" spans="2:3" ht="34" customHeight="1">
      <c r="B9" s="5" t="s">
        <v>152</v>
      </c>
      <c r="C9" s="6" t="s">
        <v>153</v>
      </c>
    </row>
    <row r="11" spans="2:3" ht="18" customHeight="1">
      <c r="B11" s="4" t="s">
        <v>154</v>
      </c>
      <c r="C11" s="4"/>
    </row>
    <row r="12" spans="2:3" ht="18" customHeight="1">
      <c r="B12" s="7"/>
      <c r="C12" s="1" t="s">
        <v>155</v>
      </c>
    </row>
    <row r="13" spans="2:3" ht="18" customHeight="1">
      <c r="B13" s="8"/>
      <c r="C13" s="1" t="s">
        <v>156</v>
      </c>
    </row>
    <row r="14" spans="2:3" ht="18" customHeight="1">
      <c r="B14" s="9"/>
      <c r="C14" s="1" t="s">
        <v>157</v>
      </c>
    </row>
    <row r="16" spans="2:3" ht="18" customHeight="1">
      <c r="B16" s="4" t="s">
        <v>158</v>
      </c>
      <c r="C16" s="4"/>
    </row>
    <row r="17" spans="2:3" ht="30" customHeight="1">
      <c r="B17" s="10" t="s">
        <v>159</v>
      </c>
      <c r="C17" s="6" t="s">
        <v>160</v>
      </c>
    </row>
    <row r="18" spans="2:3" ht="30" customHeight="1">
      <c r="B18" s="10" t="s">
        <v>159</v>
      </c>
      <c r="C18" s="6" t="s">
        <v>161</v>
      </c>
    </row>
    <row r="19" spans="2:3" ht="30" customHeight="1">
      <c r="B19" s="10" t="s">
        <v>159</v>
      </c>
      <c r="C19" s="6" t="s">
        <v>162</v>
      </c>
    </row>
    <row r="20" spans="2:3" ht="30" customHeight="1">
      <c r="B20" s="10" t="s">
        <v>159</v>
      </c>
      <c r="C20" s="6" t="s">
        <v>163</v>
      </c>
    </row>
    <row r="21" spans="2:3" ht="30" customHeight="1">
      <c r="B21" s="10" t="s">
        <v>159</v>
      </c>
      <c r="C21" s="6" t="s">
        <v>164</v>
      </c>
    </row>
    <row r="22" spans="2:3" ht="30" customHeight="1">
      <c r="B22" s="10" t="s">
        <v>159</v>
      </c>
      <c r="C22" s="6" t="s">
        <v>165</v>
      </c>
    </row>
    <row r="24" spans="2:3" ht="18" customHeight="1">
      <c r="B24" s="4" t="s">
        <v>166</v>
      </c>
      <c r="C24" s="4"/>
    </row>
    <row r="25" spans="2:3" ht="18" customHeight="1">
      <c r="C25" s="11" t="s">
        <v>167</v>
      </c>
    </row>
    <row r="26" spans="2:3" ht="18" customHeight="1">
      <c r="C26" s="11" t="s">
        <v>168</v>
      </c>
    </row>
    <row r="27" spans="2:3" ht="18" customHeight="1">
      <c r="C27" s="11" t="s">
        <v>169</v>
      </c>
    </row>
    <row r="28" spans="2:3" ht="18" customHeight="1">
      <c r="C28" s="11" t="s">
        <v>170</v>
      </c>
    </row>
    <row r="29" spans="2:3" ht="18" customHeight="1">
      <c r="C29" s="11" t="s">
        <v>171</v>
      </c>
    </row>
    <row r="30" spans="2:3" ht="18" customHeight="1">
      <c r="C30" s="11" t="s">
        <v>172</v>
      </c>
    </row>
    <row r="32" spans="2:3" ht="18" customHeight="1">
      <c r="B32" s="4" t="s">
        <v>173</v>
      </c>
      <c r="C32" s="4"/>
    </row>
    <row r="33" spans="2:3" ht="18" customHeight="1">
      <c r="C33" s="11" t="s">
        <v>174</v>
      </c>
    </row>
    <row r="34" spans="2:3" ht="18" customHeight="1">
      <c r="C34" s="11" t="s">
        <v>175</v>
      </c>
    </row>
    <row r="35" spans="2:3" ht="18" customHeight="1">
      <c r="C35" s="11" t="s">
        <v>176</v>
      </c>
    </row>
    <row r="36" spans="2:3" ht="18" customHeight="1">
      <c r="C36" s="11" t="s">
        <v>177</v>
      </c>
    </row>
    <row r="38" spans="2:3" ht="18" customHeight="1">
      <c r="B38" s="12" t="s">
        <v>178</v>
      </c>
      <c r="C38" s="12"/>
    </row>
    <row r="39" spans="2:3" ht="18" customHeight="1">
      <c r="B39" s="12"/>
      <c r="C39" s="12"/>
    </row>
  </sheetData>
  <mergeCells count="6">
    <mergeCell ref="B4:C4"/>
    <mergeCell ref="B11:C11"/>
    <mergeCell ref="B16:C16"/>
    <mergeCell ref="B24:C24"/>
    <mergeCell ref="B32:C32"/>
    <mergeCell ref="B38:C39"/>
  </mergeCells>
  <hyperlinks>
    <hyperlink ref="C25" location="'Resumen'!A1" display="Resumen: tu panel del mes"/>
    <hyperlink ref="C26" location="'Movimientos'!A1" display="Movimientos: apunta aquí tus gastos e ingresos"/>
    <hyperlink ref="C27" location="'Presupuesto'!A1" display="Presupuesto: tus categorías y límites"/>
    <hyperlink ref="C28" location="'Anual'!A1" display="Anual: el año completo"/>
    <hyperlink ref="C29" location="'Objetivos'!A1" display="Objetivos: tus metas de ahorro"/>
    <hyperlink ref="C30" location="'Deudas'!A1" display="Deudas: cuánto te falta para terminar de pagar"/>
    <hyperlink ref="C33" r:id="rId1"/>
    <hyperlink ref="C34" r:id="rId2"/>
    <hyperlink ref="C35" r:id="rId3"/>
    <hyperlink ref="C36" r:id="rId4"/>
  </hyperlink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E4A3A"/>
    <pageSetUpPr fitToPage="1"/>
  </sheetPr>
  <dimension ref="A1:P38"/>
  <sheetViews>
    <sheetView showGridLines="0" workbookViewId="0"/>
  </sheetViews>
  <sheetFormatPr defaultRowHeight="18" customHeight="1"/>
  <cols>
    <col min="1" max="1" width="2.7109375" style="1" customWidth="1"/>
    <col min="2" max="13" width="13.28515625" customWidth="1"/>
    <col min="14" max="14" width="3.7109375" customWidth="1"/>
    <col min="15" max="16" width="14.7109375" style="13" customWidth="1"/>
  </cols>
  <sheetData>
    <row r="1" spans="2:16" ht="32" customHeight="1">
      <c r="B1" s="2" t="s">
        <v>28</v>
      </c>
    </row>
    <row r="2" spans="2:16" ht="18" customHeight="1">
      <c r="B2" s="3" t="s">
        <v>75</v>
      </c>
    </row>
    <row r="4" spans="2:16" ht="18" customHeight="1">
      <c r="B4" s="14" t="s">
        <v>76</v>
      </c>
      <c r="C4" s="15" t="s">
        <v>11</v>
      </c>
      <c r="D4" s="16" t="s">
        <v>77</v>
      </c>
      <c r="E4" s="15">
        <v>2026</v>
      </c>
      <c r="G4" s="16" t="s">
        <v>79</v>
      </c>
      <c r="H4" s="16"/>
      <c r="I4" s="16"/>
      <c r="J4" s="17">
        <v>650</v>
      </c>
    </row>
    <row r="5" spans="2:16" ht="18" customHeight="1">
      <c r="B5" s="18" t="s">
        <v>78</v>
      </c>
      <c r="C5" s="19">
        <f>DATE($E$4,MATCH($C$4,Listas!$B$2:$B$13,0),1)</f>
        <v>46266.0</v>
      </c>
      <c r="D5" s="19"/>
    </row>
    <row r="8" spans="2:16" ht="20" customHeight="1">
      <c r="B8" s="20" t="s">
        <v>80</v>
      </c>
      <c r="C8" s="20"/>
      <c r="D8" s="20" t="s">
        <v>81</v>
      </c>
      <c r="E8" s="20"/>
      <c r="F8" s="20" t="s">
        <v>82</v>
      </c>
      <c r="G8" s="20"/>
      <c r="H8" s="20" t="s">
        <v>83</v>
      </c>
      <c r="I8" s="20"/>
      <c r="J8" s="20" t="s">
        <v>84</v>
      </c>
      <c r="K8" s="20"/>
      <c r="L8" s="21" t="s">
        <v>85</v>
      </c>
      <c r="M8" s="21"/>
    </row>
    <row r="9" spans="2:16" ht="34" customHeight="1">
      <c r="B9" s="22">
        <f>SUMIFS(Presupuesto!$F$5:$F$44,Presupuesto!$C$5:$C$44,"Ingreso")</f>
        <v>1280</v>
      </c>
      <c r="C9" s="22"/>
      <c r="D9" s="22">
        <f>SUMIFS(Presupuesto!$F$5:$F$44,Presupuesto!$C$5:$C$44,"Factura")</f>
        <v>496</v>
      </c>
      <c r="E9" s="22"/>
      <c r="F9" s="22">
        <f>SUMIFS(Presupuesto!$F$5:$F$44,Presupuesto!$C$5:$C$44,"Gasto")</f>
        <v>486.45</v>
      </c>
      <c r="G9" s="22"/>
      <c r="H9" s="22">
        <f>SUMIFS(Presupuesto!$F$5:$F$44,Presupuesto!$C$5:$C$44,"Deuda")</f>
        <v>50</v>
      </c>
      <c r="I9" s="22"/>
      <c r="J9" s="22">
        <f>SUMIFS(Presupuesto!$F$5:$F$44,Presupuesto!$C$5:$C$44,"Ahorro")</f>
        <v>220</v>
      </c>
      <c r="K9" s="22"/>
      <c r="L9" s="22">
        <f>B9-D9-F9-H9-J9</f>
        <v>27.55000000000001</v>
      </c>
      <c r="M9" s="22"/>
    </row>
    <row r="10" spans="2:16" ht="18" customHeight="1">
      <c r="B10" s="23" t="str">
        <f>"de "&amp;FIXED(SUMIFS(Presupuesto!$E$5:$E$44,Presupuesto!$C$5:$C$44,"Ingreso"),0)&amp;" € presupuestados"</f>
        <v>de 1.200 € presupuestados</v>
      </c>
      <c r="C10" s="23"/>
      <c r="D10" s="23" t="str">
        <f>"de "&amp;FIXED(SUMIFS(Presupuesto!$E$5:$E$44,Presupuesto!$C$5:$C$44,"Factura"),0)&amp;" € presupuestados"</f>
        <v>de 500 € presupuestados</v>
      </c>
      <c r="E10" s="23"/>
      <c r="F10" s="23" t="str">
        <f>"de "&amp;FIXED(SUMIFS(Presupuesto!$E$5:$E$44,Presupuesto!$C$5:$C$44,"Gasto"),0)&amp;" € presupuestados"</f>
        <v>de 465 € presupuestados</v>
      </c>
      <c r="G10" s="23"/>
      <c r="H10" s="23" t="str">
        <f>"de "&amp;FIXED(SUMIFS(Presupuesto!$E$5:$E$44,Presupuesto!$C$5:$C$44,"Deuda"),0)&amp;" € presupuestados"</f>
        <v>de 50 € presupuestados</v>
      </c>
      <c r="I10" s="23"/>
      <c r="J10" s="23" t="str">
        <f>"de "&amp;FIXED(SUMIFS(Presupuesto!$E$5:$E$44,Presupuesto!$C$5:$C$44,"Ahorro"),0)&amp;" € presupuestados"</f>
        <v>de 220 € presupuestados</v>
      </c>
      <c r="K10" s="23"/>
      <c r="L10" s="23" t="s">
        <v>86</v>
      </c>
      <c r="M10" s="23"/>
    </row>
    <row r="12" spans="2:16" ht="18" customHeight="1">
      <c r="B12" s="24" t="s">
        <v>87</v>
      </c>
      <c r="H12" s="24" t="s">
        <v>98</v>
      </c>
      <c r="O12" s="25" t="s">
        <v>107</v>
      </c>
    </row>
    <row r="13" spans="2:16" ht="18" customHeight="1">
      <c r="B13" s="4" t="s">
        <v>88</v>
      </c>
      <c r="C13" s="4"/>
      <c r="D13" s="26" t="s">
        <v>89</v>
      </c>
      <c r="E13" s="26" t="s">
        <v>90</v>
      </c>
      <c r="F13" s="26" t="s">
        <v>91</v>
      </c>
      <c r="H13" s="4" t="s">
        <v>99</v>
      </c>
      <c r="I13" s="26" t="s">
        <v>100</v>
      </c>
      <c r="J13" s="26" t="s">
        <v>90</v>
      </c>
      <c r="K13" s="26" t="s">
        <v>101</v>
      </c>
      <c r="L13" s="26" t="s">
        <v>32</v>
      </c>
      <c r="M13" s="26"/>
      <c r="O13" s="13" t="s">
        <v>94</v>
      </c>
      <c r="P13" s="27">
        <f>D9</f>
        <v>496</v>
      </c>
    </row>
    <row r="14" spans="2:16" ht="18" customHeight="1">
      <c r="B14" s="28" t="s">
        <v>92</v>
      </c>
      <c r="C14" s="28"/>
      <c r="D14" s="29">
        <f>$J$4</f>
        <v>650</v>
      </c>
      <c r="E14" s="29">
        <f>$J$4</f>
        <v>650</v>
      </c>
      <c r="F14" s="29">
        <f>E14-D14</f>
        <v>0</v>
      </c>
      <c r="H14" s="28" t="s">
        <v>102</v>
      </c>
      <c r="I14" s="30">
        <v>0.5</v>
      </c>
      <c r="J14" s="30">
        <f>IF($B$9=0,0,K14/$B$9)</f>
        <v>0.5352734375</v>
      </c>
      <c r="K14" s="29">
        <f>SUMIFS(Presupuesto!$F$5:$F$44,Presupuesto!$D$5:$D$44,"Necesidad")</f>
        <v>685.15</v>
      </c>
      <c r="L14" s="31" t="str">
        <f>IF($B$9=0,"Sin ingresos",IF(J14&lt;=I14,"Dentro","Por encima"))</f>
        <v>Por encima</v>
      </c>
      <c r="M14" s="31"/>
      <c r="O14" s="13" t="s">
        <v>95</v>
      </c>
      <c r="P14" s="27">
        <f>F9</f>
        <v>486.45</v>
      </c>
    </row>
    <row r="15" spans="2:16" ht="18" customHeight="1">
      <c r="B15" s="28" t="s">
        <v>93</v>
      </c>
      <c r="C15" s="28"/>
      <c r="D15" s="29">
        <f>SUMIFS(Presupuesto!$E$5:$E$44,Presupuesto!$C$5:$C$44,"Ingreso")</f>
        <v>1200</v>
      </c>
      <c r="E15" s="29">
        <f>SUMIFS(Presupuesto!$F$5:$F$44,Presupuesto!$C$5:$C$44,"Ingreso")</f>
        <v>1280</v>
      </c>
      <c r="F15" s="29">
        <f>E15-D15</f>
        <v>80</v>
      </c>
      <c r="H15" s="28" t="s">
        <v>103</v>
      </c>
      <c r="I15" s="30">
        <v>0.3</v>
      </c>
      <c r="J15" s="30">
        <f>IF($B$9=0,0,K15/$B$9)</f>
        <v>0.27132812500000003</v>
      </c>
      <c r="K15" s="29">
        <f>SUMIFS(Presupuesto!$F$5:$F$44,Presupuesto!$D$5:$D$44,"Deseo")</f>
        <v>347.3</v>
      </c>
      <c r="L15" s="31" t="str">
        <f>IF($B$9=0,"Sin ingresos",IF(J15&lt;=I15,"Dentro","Por encima"))</f>
        <v>Dentro</v>
      </c>
      <c r="M15" s="31"/>
      <c r="O15" s="13" t="s">
        <v>18</v>
      </c>
      <c r="P15" s="27">
        <f>H9</f>
        <v>50</v>
      </c>
    </row>
    <row r="16" spans="2:16" ht="18" customHeight="1">
      <c r="B16" s="28" t="s">
        <v>94</v>
      </c>
      <c r="C16" s="28"/>
      <c r="D16" s="29">
        <f>SUMIFS(Presupuesto!$E$5:$E$44,Presupuesto!$C$5:$C$44,"Factura")</f>
        <v>500</v>
      </c>
      <c r="E16" s="29">
        <f>SUMIFS(Presupuesto!$F$5:$F$44,Presupuesto!$C$5:$C$44,"Factura")</f>
        <v>496</v>
      </c>
      <c r="F16" s="29">
        <f>D16-E16</f>
        <v>4</v>
      </c>
      <c r="H16" s="28" t="s">
        <v>19</v>
      </c>
      <c r="I16" s="30">
        <v>0.2</v>
      </c>
      <c r="J16" s="30">
        <f>IF($B$9=0,0,K16/$B$9)</f>
        <v>0.171875</v>
      </c>
      <c r="K16" s="29">
        <f>SUMIFS(Presupuesto!$F$5:$F$44,Presupuesto!$D$5:$D$44,"Ahorro")</f>
        <v>220</v>
      </c>
      <c r="L16" s="31" t="str">
        <f>IF($B$9=0,"Sin ingresos",IF(J16&gt;=I16,"Cumples","Por debajo"))</f>
        <v>Por debajo</v>
      </c>
      <c r="M16" s="31"/>
      <c r="O16" s="13" t="s">
        <v>19</v>
      </c>
      <c r="P16" s="27">
        <f>J9</f>
        <v>220</v>
      </c>
    </row>
    <row r="17" spans="2:16" ht="18" customHeight="1">
      <c r="B17" s="28" t="s">
        <v>95</v>
      </c>
      <c r="C17" s="28"/>
      <c r="D17" s="29">
        <f>SUMIFS(Presupuesto!$E$5:$E$44,Presupuesto!$C$5:$C$44,"Gasto")</f>
        <v>465</v>
      </c>
      <c r="E17" s="29">
        <f>SUMIFS(Presupuesto!$F$5:$F$44,Presupuesto!$C$5:$C$44,"Gasto")</f>
        <v>486.45</v>
      </c>
      <c r="F17" s="29">
        <f>D17-E17</f>
        <v>-21.44999999999999</v>
      </c>
      <c r="H17" s="32" t="s">
        <v>104</v>
      </c>
      <c r="O17" s="13" t="s">
        <v>108</v>
      </c>
      <c r="P17" s="27">
        <f>MAX(0,L9)</f>
        <v>27.55000000000001</v>
      </c>
    </row>
    <row r="18" spans="2:16" ht="18" customHeight="1">
      <c r="B18" s="28" t="s">
        <v>18</v>
      </c>
      <c r="C18" s="28"/>
      <c r="D18" s="29">
        <f>SUMIFS(Presupuesto!$E$5:$E$44,Presupuesto!$C$5:$C$44,"Deuda")</f>
        <v>50</v>
      </c>
      <c r="E18" s="29">
        <f>SUMIFS(Presupuesto!$F$5:$F$44,Presupuesto!$C$5:$C$44,"Deuda")</f>
        <v>50</v>
      </c>
      <c r="F18" s="29">
        <f>D18-E18</f>
        <v>0</v>
      </c>
    </row>
    <row r="19" spans="2:16" ht="18" customHeight="1">
      <c r="B19" s="28" t="s">
        <v>19</v>
      </c>
      <c r="C19" s="28"/>
      <c r="D19" s="29">
        <f>SUMIFS(Presupuesto!$E$5:$E$44,Presupuesto!$C$5:$C$44,"Ahorro")</f>
        <v>220</v>
      </c>
      <c r="E19" s="29">
        <f>SUMIFS(Presupuesto!$F$5:$F$44,Presupuesto!$C$5:$C$44,"Ahorro")</f>
        <v>220</v>
      </c>
      <c r="F19" s="29">
        <f>D19-E19</f>
        <v>0</v>
      </c>
      <c r="H19" s="33" t="s">
        <v>105</v>
      </c>
    </row>
    <row r="20" spans="2:16" ht="18" customHeight="1">
      <c r="B20" s="34" t="s">
        <v>96</v>
      </c>
      <c r="C20" s="34"/>
      <c r="D20" s="35">
        <f>D14+D15-D16-D17-D18-D19</f>
        <v>615</v>
      </c>
      <c r="E20" s="35">
        <f>E14+E15-E16-E17-E18-E19</f>
        <v>677.55</v>
      </c>
      <c r="F20" s="35">
        <f>E20-D20</f>
        <v>62.549999999999955</v>
      </c>
      <c r="H20" s="36" t="str">
        <f>IF(MAX(Presupuesto!$K$5:$K$44)=0,"Aún sin datos",INDEX(Presupuesto!$B$5:$B$44,MATCH(MAX(Presupuesto!$K$5:$K$44),Presupuesto!$K$5:$K$44,0)))</f>
        <v>Supermercado</v>
      </c>
      <c r="I20" s="36"/>
      <c r="J20" s="36"/>
      <c r="K20" s="37">
        <f>MAX(Presupuesto!$K$5:$K$44)</f>
        <v>117.55</v>
      </c>
    </row>
    <row r="21" spans="2:16" ht="18" customHeight="1">
      <c r="B21" s="32" t="s">
        <v>97</v>
      </c>
      <c r="H21" s="32" t="s">
        <v>106</v>
      </c>
    </row>
    <row r="38" spans="2:2" ht="18" customHeight="1">
      <c r="B38" s="32" t="s">
        <v>109</v>
      </c>
    </row>
  </sheetData>
  <mergeCells count="33">
    <mergeCell ref="C5:D5"/>
    <mergeCell ref="G4:I4"/>
    <mergeCell ref="B8:C8"/>
    <mergeCell ref="B9:C9"/>
    <mergeCell ref="B10:C10"/>
    <mergeCell ref="D8:E8"/>
    <mergeCell ref="D9:E9"/>
    <mergeCell ref="D10:E10"/>
    <mergeCell ref="F8:G8"/>
    <mergeCell ref="F9:G9"/>
    <mergeCell ref="F10:G10"/>
    <mergeCell ref="H8:I8"/>
    <mergeCell ref="H9:I9"/>
    <mergeCell ref="H10:I10"/>
    <mergeCell ref="J8:K8"/>
    <mergeCell ref="J9:K9"/>
    <mergeCell ref="J10:K10"/>
    <mergeCell ref="L8:M8"/>
    <mergeCell ref="L9:M9"/>
    <mergeCell ref="L10:M10"/>
    <mergeCell ref="B13:C13"/>
    <mergeCell ref="B14:C14"/>
    <mergeCell ref="B15:C15"/>
    <mergeCell ref="B16:C16"/>
    <mergeCell ref="B17:C17"/>
    <mergeCell ref="B18:C18"/>
    <mergeCell ref="B19:C19"/>
    <mergeCell ref="B20:C20"/>
    <mergeCell ref="L13:M13"/>
    <mergeCell ref="L14:M14"/>
    <mergeCell ref="L15:M15"/>
    <mergeCell ref="L16:M16"/>
    <mergeCell ref="H20:J20"/>
  </mergeCells>
  <conditionalFormatting sqref="F15:F20">
    <cfRule type="cellIs" dxfId="0" priority="2" operator="lessThan">
      <formula>0</formula>
    </cfRule>
  </conditionalFormatting>
  <conditionalFormatting sqref="L14:M16">
    <cfRule type="beginsWith" dxfId="5" priority="3" operator="beginsWith" text="Dentro">
      <formula>LEFT(L14,6)="Dentro"</formula>
    </cfRule>
    <cfRule type="beginsWith" dxfId="5" priority="4" operator="beginsWith" text="Cumples">
      <formula>LEFT(L14,7)="Cumples"</formula>
    </cfRule>
    <cfRule type="beginsWith" dxfId="1" priority="5" operator="beginsWith" text="Por">
      <formula>LEFT(L14,3)="Por"</formula>
    </cfRule>
  </conditionalFormatting>
  <conditionalFormatting sqref="L9">
    <cfRule type="cellIs" dxfId="6" priority="1" operator="lessThan">
      <formula>0</formula>
    </cfRule>
  </conditionalFormatting>
  <dataValidations count="2">
    <dataValidation type="list" allowBlank="1" showInputMessage="1" showErrorMessage="1" sqref="C4">
      <formula1>Listas!$B$2:$B$13</formula1>
    </dataValidation>
    <dataValidation type="whole" allowBlank="1" showInputMessage="1" showErrorMessage="1" sqref="E4">
      <formula1>2000</formula1>
      <formula2>2100</formula2>
    </dataValidation>
  </dataValidations>
  <pageMargins left="0.7" right="0.7" top="0.75" bottom="0.75" header="0.3" footer="0.3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3402A"/>
    <pageSetUpPr fitToPage="1"/>
  </sheetPr>
  <dimension ref="A1:G505"/>
  <sheetViews>
    <sheetView showGridLines="0" workbookViewId="0">
      <pane ySplit="5" topLeftCell="A6" activePane="bottomLeft" state="frozen"/>
      <selection pane="bottomLeft"/>
    </sheetView>
  </sheetViews>
  <sheetFormatPr defaultRowHeight="18" customHeight="1"/>
  <cols>
    <col min="1" max="1" width="2.7109375" style="1" customWidth="1"/>
    <col min="2" max="2" width="12.7109375" customWidth="1"/>
    <col min="3" max="3" width="28.7109375" customWidth="1"/>
    <col min="4" max="4" width="14.7109375" customWidth="1"/>
    <col min="5" max="5" width="34.7109375" customWidth="1"/>
    <col min="6" max="6" width="14.7109375" customWidth="1"/>
    <col min="7" max="7" width="12.7109375" customWidth="1"/>
  </cols>
  <sheetData>
    <row r="1" spans="2:7" ht="32" customHeight="1">
      <c r="B1" s="2" t="s">
        <v>57</v>
      </c>
    </row>
    <row r="2" spans="2:7" ht="18" customHeight="1">
      <c r="B2" s="3" t="s">
        <v>58</v>
      </c>
    </row>
    <row r="3" spans="2:7" ht="18" customHeight="1">
      <c r="B3" s="14" t="s">
        <v>59</v>
      </c>
      <c r="D3" s="38">
        <f>COUNT(B6:B505)</f>
        <v>73</v>
      </c>
    </row>
    <row r="5" spans="2:7" ht="24" customHeight="1">
      <c r="B5" s="26" t="s">
        <v>60</v>
      </c>
      <c r="C5" s="26" t="s">
        <v>25</v>
      </c>
      <c r="D5" s="26" t="s">
        <v>61</v>
      </c>
      <c r="E5" s="26" t="s">
        <v>62</v>
      </c>
      <c r="F5" s="26" t="s">
        <v>63</v>
      </c>
      <c r="G5" s="26" t="s">
        <v>64</v>
      </c>
    </row>
    <row r="6" spans="2:7" ht="18" customHeight="1">
      <c r="B6" s="39">
        <v>46204</v>
      </c>
      <c r="C6" s="7" t="s">
        <v>34</v>
      </c>
      <c r="D6" s="17">
        <v>1100</v>
      </c>
      <c r="E6" s="7" t="s">
        <v>65</v>
      </c>
      <c r="F6" s="40">
        <f>IF($B6="","",DATE(YEAR($B6),MONTH($B6),1))</f>
        <v>46204.0</v>
      </c>
      <c r="G6" s="41" t="str">
        <f>IF($C6="","",IFERROR(INDEX(Presupuesto!$C$5:$C$44,MATCH($C6,Presupuesto!$B$5:$B$44,0)),"¿Categoría?"))</f>
        <v>Ingreso</v>
      </c>
    </row>
    <row r="7" spans="2:7" ht="18" customHeight="1">
      <c r="B7" s="39">
        <v>46204</v>
      </c>
      <c r="C7" s="7" t="s">
        <v>47</v>
      </c>
      <c r="D7" s="17">
        <v>40.96</v>
      </c>
      <c r="E7" s="7"/>
      <c r="F7" s="40">
        <f>IF($B7="","",DATE(YEAR($B7),MONTH($B7),1))</f>
        <v>46204.0</v>
      </c>
      <c r="G7" s="41" t="str">
        <f>IF($C7="","",IFERROR(INDEX(Presupuesto!$C$5:$C$44,MATCH($C7,Presupuesto!$B$5:$B$44,0)),"¿Categoría?"))</f>
        <v>Gasto</v>
      </c>
    </row>
    <row r="8" spans="2:7" ht="18" customHeight="1">
      <c r="B8" s="39">
        <v>46205</v>
      </c>
      <c r="C8" s="7" t="s">
        <v>36</v>
      </c>
      <c r="D8" s="17">
        <v>380</v>
      </c>
      <c r="E8" s="7" t="s">
        <v>66</v>
      </c>
      <c r="F8" s="40">
        <f>IF($B8="","",DATE(YEAR($B8),MONTH($B8),1))</f>
        <v>46204.0</v>
      </c>
      <c r="G8" s="41" t="str">
        <f>IF($C8="","",IFERROR(INDEX(Presupuesto!$C$5:$C$44,MATCH($C8,Presupuesto!$B$5:$B$44,0)),"¿Categoría?"))</f>
        <v>Factura</v>
      </c>
    </row>
    <row r="9" spans="2:7" ht="18" customHeight="1">
      <c r="B9" s="39">
        <v>46206</v>
      </c>
      <c r="C9" s="7" t="s">
        <v>39</v>
      </c>
      <c r="D9" s="17">
        <v>40</v>
      </c>
      <c r="E9" s="7" t="s">
        <v>67</v>
      </c>
      <c r="F9" s="40">
        <f>IF($B9="","",DATE(YEAR($B9),MONTH($B9),1))</f>
        <v>46204.0</v>
      </c>
      <c r="G9" s="41" t="str">
        <f>IF($C9="","",IFERROR(INDEX(Presupuesto!$C$5:$C$44,MATCH($C9,Presupuesto!$B$5:$B$44,0)),"¿Categoría?"))</f>
        <v>Factura</v>
      </c>
    </row>
    <row r="10" spans="2:7" ht="18" customHeight="1">
      <c r="B10" s="39">
        <v>46207</v>
      </c>
      <c r="C10" s="7" t="s">
        <v>41</v>
      </c>
      <c r="D10" s="17">
        <v>22.4</v>
      </c>
      <c r="E10" s="7" t="s">
        <v>68</v>
      </c>
      <c r="F10" s="40">
        <f>IF($B10="","",DATE(YEAR($B10),MONTH($B10),1))</f>
        <v>46204.0</v>
      </c>
      <c r="G10" s="41" t="str">
        <f>IF($C10="","",IFERROR(INDEX(Presupuesto!$C$5:$C$44,MATCH($C10,Presupuesto!$B$5:$B$44,0)),"¿Categoría?"))</f>
        <v>Gasto</v>
      </c>
    </row>
    <row r="11" spans="2:7" ht="18" customHeight="1">
      <c r="B11" s="39">
        <v>46208</v>
      </c>
      <c r="C11" s="7" t="s">
        <v>37</v>
      </c>
      <c r="D11" s="17">
        <v>39</v>
      </c>
      <c r="E11" s="7"/>
      <c r="F11" s="40">
        <f>IF($B11="","",DATE(YEAR($B11),MONTH($B11),1))</f>
        <v>46204.0</v>
      </c>
      <c r="G11" s="41" t="str">
        <f>IF($C11="","",IFERROR(INDEX(Presupuesto!$C$5:$C$44,MATCH($C11,Presupuesto!$B$5:$B$44,0)),"¿Categoría?"))</f>
        <v>Factura</v>
      </c>
    </row>
    <row r="12" spans="2:7" ht="18" customHeight="1">
      <c r="B12" s="39">
        <v>46208</v>
      </c>
      <c r="C12" s="7" t="s">
        <v>38</v>
      </c>
      <c r="D12" s="17">
        <v>25</v>
      </c>
      <c r="E12" s="7"/>
      <c r="F12" s="40">
        <f>IF($B12="","",DATE(YEAR($B12),MONTH($B12),1))</f>
        <v>46204.0</v>
      </c>
      <c r="G12" s="41" t="str">
        <f>IF($C12="","",IFERROR(INDEX(Presupuesto!$C$5:$C$44,MATCH($C12,Presupuesto!$B$5:$B$44,0)),"¿Categoría?"))</f>
        <v>Factura</v>
      </c>
    </row>
    <row r="13" spans="2:7" ht="18" customHeight="1">
      <c r="B13" s="39">
        <v>46208</v>
      </c>
      <c r="C13" s="7" t="s">
        <v>53</v>
      </c>
      <c r="D13" s="17">
        <v>100</v>
      </c>
      <c r="E13" s="7"/>
      <c r="F13" s="40">
        <f>IF($B13="","",DATE(YEAR($B13),MONTH($B13),1))</f>
        <v>46204.0</v>
      </c>
      <c r="G13" s="41" t="str">
        <f>IF($C13="","",IFERROR(INDEX(Presupuesto!$C$5:$C$44,MATCH($C13,Presupuesto!$B$5:$B$44,0)),"¿Categoría?"))</f>
        <v>Ahorro</v>
      </c>
    </row>
    <row r="14" spans="2:7" ht="18" customHeight="1">
      <c r="B14" s="39">
        <v>46208</v>
      </c>
      <c r="C14" s="7" t="s">
        <v>54</v>
      </c>
      <c r="D14" s="17">
        <v>80</v>
      </c>
      <c r="E14" s="7"/>
      <c r="F14" s="40">
        <f>IF($B14="","",DATE(YEAR($B14),MONTH($B14),1))</f>
        <v>46204.0</v>
      </c>
      <c r="G14" s="41" t="str">
        <f>IF($C14="","",IFERROR(INDEX(Presupuesto!$C$5:$C$44,MATCH($C14,Presupuesto!$B$5:$B$44,0)),"¿Categoría?"))</f>
        <v>Ahorro</v>
      </c>
    </row>
    <row r="15" spans="2:7" ht="18" customHeight="1">
      <c r="B15" s="39">
        <v>46208</v>
      </c>
      <c r="C15" s="7" t="s">
        <v>55</v>
      </c>
      <c r="D15" s="17">
        <v>40</v>
      </c>
      <c r="E15" s="7"/>
      <c r="F15" s="40">
        <f>IF($B15="","",DATE(YEAR($B15),MONTH($B15),1))</f>
        <v>46204.0</v>
      </c>
      <c r="G15" s="41" t="str">
        <f>IF($C15="","",IFERROR(INDEX(Presupuesto!$C$5:$C$44,MATCH($C15,Presupuesto!$B$5:$B$44,0)),"¿Categoría?"))</f>
        <v>Ahorro</v>
      </c>
    </row>
    <row r="16" spans="2:7" ht="18" customHeight="1">
      <c r="B16" s="39">
        <v>46209</v>
      </c>
      <c r="C16" s="7" t="s">
        <v>40</v>
      </c>
      <c r="D16" s="17">
        <v>15</v>
      </c>
      <c r="E16" s="7"/>
      <c r="F16" s="40">
        <f>IF($B16="","",DATE(YEAR($B16),MONTH($B16),1))</f>
        <v>46204.0</v>
      </c>
      <c r="G16" s="41" t="str">
        <f>IF($C16="","",IFERROR(INDEX(Presupuesto!$C$5:$C$44,MATCH($C16,Presupuesto!$B$5:$B$44,0)),"¿Categoría?"))</f>
        <v>Factura</v>
      </c>
    </row>
    <row r="17" spans="2:7" ht="18" customHeight="1">
      <c r="B17" s="39">
        <v>46211</v>
      </c>
      <c r="C17" s="7" t="s">
        <v>48</v>
      </c>
      <c r="D17" s="17">
        <v>7.49</v>
      </c>
      <c r="E17" s="7"/>
      <c r="F17" s="40">
        <f>IF($B17="","",DATE(YEAR($B17),MONTH($B17),1))</f>
        <v>46204.0</v>
      </c>
      <c r="G17" s="41" t="str">
        <f>IF($C17="","",IFERROR(INDEX(Presupuesto!$C$5:$C$44,MATCH($C17,Presupuesto!$B$5:$B$44,0)),"¿Categoría?"))</f>
        <v>Gasto</v>
      </c>
    </row>
    <row r="18" spans="2:7" ht="18" customHeight="1">
      <c r="B18" s="39">
        <v>46212</v>
      </c>
      <c r="C18" s="7" t="s">
        <v>43</v>
      </c>
      <c r="D18" s="17">
        <v>18.65</v>
      </c>
      <c r="E18" s="7" t="s">
        <v>69</v>
      </c>
      <c r="F18" s="40">
        <f>IF($B18="","",DATE(YEAR($B18),MONTH($B18),1))</f>
        <v>46204.0</v>
      </c>
      <c r="G18" s="41" t="str">
        <f>IF($C18="","",IFERROR(INDEX(Presupuesto!$C$5:$C$44,MATCH($C18,Presupuesto!$B$5:$B$44,0)),"¿Categoría?"))</f>
        <v>Gasto</v>
      </c>
    </row>
    <row r="19" spans="2:7" ht="18" customHeight="1">
      <c r="B19" s="39">
        <v>46213</v>
      </c>
      <c r="C19" s="7" t="s">
        <v>52</v>
      </c>
      <c r="D19" s="17">
        <v>50</v>
      </c>
      <c r="E19" s="7"/>
      <c r="F19" s="40">
        <f>IF($B19="","",DATE(YEAR($B19),MONTH($B19),1))</f>
        <v>46204.0</v>
      </c>
      <c r="G19" s="41" t="str">
        <f>IF($C19="","",IFERROR(INDEX(Presupuesto!$C$5:$C$44,MATCH($C19,Presupuesto!$B$5:$B$44,0)),"¿Categoría?"))</f>
        <v>Deuda</v>
      </c>
    </row>
    <row r="20" spans="2:7" ht="18" customHeight="1">
      <c r="B20" s="39">
        <v>46214</v>
      </c>
      <c r="C20" s="7" t="s">
        <v>41</v>
      </c>
      <c r="D20" s="17">
        <v>31.7</v>
      </c>
      <c r="E20" s="7" t="s">
        <v>68</v>
      </c>
      <c r="F20" s="40">
        <f>IF($B20="","",DATE(YEAR($B20),MONTH($B20),1))</f>
        <v>46204.0</v>
      </c>
      <c r="G20" s="41" t="str">
        <f>IF($C20="","",IFERROR(INDEX(Presupuesto!$C$5:$C$44,MATCH($C20,Presupuesto!$B$5:$B$44,0)),"¿Categoría?"))</f>
        <v>Gasto</v>
      </c>
    </row>
    <row r="21" spans="2:7" ht="18" customHeight="1">
      <c r="B21" s="39">
        <v>46215</v>
      </c>
      <c r="C21" s="7" t="s">
        <v>44</v>
      </c>
      <c r="D21" s="17">
        <v>25.5</v>
      </c>
      <c r="E21" s="7"/>
      <c r="F21" s="40">
        <f>IF($B21="","",DATE(YEAR($B21),MONTH($B21),1))</f>
        <v>46204.0</v>
      </c>
      <c r="G21" s="41" t="str">
        <f>IF($C21="","",IFERROR(INDEX(Presupuesto!$C$5:$C$44,MATCH($C21,Presupuesto!$B$5:$B$44,0)),"¿Categoría?"))</f>
        <v>Gasto</v>
      </c>
    </row>
    <row r="22" spans="2:7" ht="18" customHeight="1">
      <c r="B22" s="39">
        <v>46218</v>
      </c>
      <c r="C22" s="7" t="s">
        <v>46</v>
      </c>
      <c r="D22" s="17">
        <v>20</v>
      </c>
      <c r="E22" s="7" t="s">
        <v>70</v>
      </c>
      <c r="F22" s="40">
        <f>IF($B22="","",DATE(YEAR($B22),MONTH($B22),1))</f>
        <v>46204.0</v>
      </c>
      <c r="G22" s="41" t="str">
        <f>IF($C22="","",IFERROR(INDEX(Presupuesto!$C$5:$C$44,MATCH($C22,Presupuesto!$B$5:$B$44,0)),"¿Categoría?"))</f>
        <v>Gasto</v>
      </c>
    </row>
    <row r="23" spans="2:7" ht="18" customHeight="1">
      <c r="B23" s="39">
        <v>46220</v>
      </c>
      <c r="C23" s="7" t="s">
        <v>41</v>
      </c>
      <c r="D23" s="17">
        <v>24.15</v>
      </c>
      <c r="E23" s="7" t="s">
        <v>68</v>
      </c>
      <c r="F23" s="40">
        <f>IF($B23="","",DATE(YEAR($B23),MONTH($B23),1))</f>
        <v>46204.0</v>
      </c>
      <c r="G23" s="41" t="str">
        <f>IF($C23="","",IFERROR(INDEX(Presupuesto!$C$5:$C$44,MATCH($C23,Presupuesto!$B$5:$B$44,0)),"¿Categoría?"))</f>
        <v>Gasto</v>
      </c>
    </row>
    <row r="24" spans="2:7" ht="18" customHeight="1">
      <c r="B24" s="39">
        <v>46224</v>
      </c>
      <c r="C24" s="7" t="s">
        <v>43</v>
      </c>
      <c r="D24" s="17">
        <v>22.97</v>
      </c>
      <c r="E24" s="7"/>
      <c r="F24" s="40">
        <f>IF($B24="","",DATE(YEAR($B24),MONTH($B24),1))</f>
        <v>46204.0</v>
      </c>
      <c r="G24" s="41" t="str">
        <f>IF($C24="","",IFERROR(INDEX(Presupuesto!$C$5:$C$44,MATCH($C24,Presupuesto!$B$5:$B$44,0)),"¿Categoría?"))</f>
        <v>Gasto</v>
      </c>
    </row>
    <row r="25" spans="2:7" ht="18" customHeight="1">
      <c r="B25" s="39">
        <v>46227</v>
      </c>
      <c r="C25" s="7" t="s">
        <v>41</v>
      </c>
      <c r="D25" s="17">
        <v>28.9</v>
      </c>
      <c r="E25" s="7" t="s">
        <v>68</v>
      </c>
      <c r="F25" s="40">
        <f>IF($B25="","",DATE(YEAR($B25),MONTH($B25),1))</f>
        <v>46204.0</v>
      </c>
      <c r="G25" s="41" t="str">
        <f>IF($C25="","",IFERROR(INDEX(Presupuesto!$C$5:$C$44,MATCH($C25,Presupuesto!$B$5:$B$44,0)),"¿Categoría?"))</f>
        <v>Gasto</v>
      </c>
    </row>
    <row r="26" spans="2:7" ht="18" customHeight="1">
      <c r="B26" s="39">
        <v>46229</v>
      </c>
      <c r="C26" s="7" t="s">
        <v>44</v>
      </c>
      <c r="D26" s="17">
        <v>19.3</v>
      </c>
      <c r="E26" s="7"/>
      <c r="F26" s="40">
        <f>IF($B26="","",DATE(YEAR($B26),MONTH($B26),1))</f>
        <v>46204.0</v>
      </c>
      <c r="G26" s="41" t="str">
        <f>IF($C26="","",IFERROR(INDEX(Presupuesto!$C$5:$C$44,MATCH($C26,Presupuesto!$B$5:$B$44,0)),"¿Categoría?"))</f>
        <v>Gasto</v>
      </c>
    </row>
    <row r="27" spans="2:7" ht="18" customHeight="1">
      <c r="B27" s="39">
        <v>46230</v>
      </c>
      <c r="C27" s="7" t="s">
        <v>51</v>
      </c>
      <c r="D27" s="17">
        <v>12</v>
      </c>
      <c r="E27" s="7"/>
      <c r="F27" s="40">
        <f>IF($B27="","",DATE(YEAR($B27),MONTH($B27),1))</f>
        <v>46204.0</v>
      </c>
      <c r="G27" s="41" t="str">
        <f>IF($C27="","",IFERROR(INDEX(Presupuesto!$C$5:$C$44,MATCH($C27,Presupuesto!$B$5:$B$44,0)),"¿Categoría?"))</f>
        <v>Gasto</v>
      </c>
    </row>
    <row r="28" spans="2:7" ht="18" customHeight="1">
      <c r="B28" s="39">
        <v>46231</v>
      </c>
      <c r="C28" s="7" t="s">
        <v>42</v>
      </c>
      <c r="D28" s="17">
        <v>14.2</v>
      </c>
      <c r="E28" s="7"/>
      <c r="F28" s="40">
        <f>IF($B28="","",DATE(YEAR($B28),MONTH($B28),1))</f>
        <v>46204.0</v>
      </c>
      <c r="G28" s="41" t="str">
        <f>IF($C28="","",IFERROR(INDEX(Presupuesto!$C$5:$C$44,MATCH($C28,Presupuesto!$B$5:$B$44,0)),"¿Categoría?"))</f>
        <v>Gasto</v>
      </c>
    </row>
    <row r="29" spans="2:7" ht="18" customHeight="1">
      <c r="B29" s="39">
        <v>46235</v>
      </c>
      <c r="C29" s="7" t="s">
        <v>34</v>
      </c>
      <c r="D29" s="17">
        <v>1100</v>
      </c>
      <c r="E29" s="7" t="s">
        <v>65</v>
      </c>
      <c r="F29" s="40">
        <f>IF($B29="","",DATE(YEAR($B29),MONTH($B29),1))</f>
        <v>46235.0</v>
      </c>
      <c r="G29" s="41" t="str">
        <f>IF($C29="","",IFERROR(INDEX(Presupuesto!$C$5:$C$44,MATCH($C29,Presupuesto!$B$5:$B$44,0)),"¿Categoría?"))</f>
        <v>Ingreso</v>
      </c>
    </row>
    <row r="30" spans="2:7" ht="18" customHeight="1">
      <c r="B30" s="39">
        <v>46235</v>
      </c>
      <c r="C30" s="7" t="s">
        <v>47</v>
      </c>
      <c r="D30" s="17">
        <v>40.96</v>
      </c>
      <c r="E30" s="7"/>
      <c r="F30" s="40">
        <f>IF($B30="","",DATE(YEAR($B30),MONTH($B30),1))</f>
        <v>46235.0</v>
      </c>
      <c r="G30" s="41" t="str">
        <f>IF($C30="","",IFERROR(INDEX(Presupuesto!$C$5:$C$44,MATCH($C30,Presupuesto!$B$5:$B$44,0)),"¿Categoría?"))</f>
        <v>Gasto</v>
      </c>
    </row>
    <row r="31" spans="2:7" ht="18" customHeight="1">
      <c r="B31" s="39">
        <v>46236</v>
      </c>
      <c r="C31" s="7" t="s">
        <v>36</v>
      </c>
      <c r="D31" s="17">
        <v>380</v>
      </c>
      <c r="E31" s="7" t="s">
        <v>66</v>
      </c>
      <c r="F31" s="40">
        <f>IF($B31="","",DATE(YEAR($B31),MONTH($B31),1))</f>
        <v>46235.0</v>
      </c>
      <c r="G31" s="41" t="str">
        <f>IF($C31="","",IFERROR(INDEX(Presupuesto!$C$5:$C$44,MATCH($C31,Presupuesto!$B$5:$B$44,0)),"¿Categoría?"))</f>
        <v>Factura</v>
      </c>
    </row>
    <row r="32" spans="2:7" ht="18" customHeight="1">
      <c r="B32" s="39">
        <v>46237</v>
      </c>
      <c r="C32" s="7" t="s">
        <v>39</v>
      </c>
      <c r="D32" s="17">
        <v>40</v>
      </c>
      <c r="E32" s="7" t="s">
        <v>67</v>
      </c>
      <c r="F32" s="40">
        <f>IF($B32="","",DATE(YEAR($B32),MONTH($B32),1))</f>
        <v>46235.0</v>
      </c>
      <c r="G32" s="41" t="str">
        <f>IF($C32="","",IFERROR(INDEX(Presupuesto!$C$5:$C$44,MATCH($C32,Presupuesto!$B$5:$B$44,0)),"¿Categoría?"))</f>
        <v>Factura</v>
      </c>
    </row>
    <row r="33" spans="2:7" ht="18" customHeight="1">
      <c r="B33" s="39">
        <v>46238</v>
      </c>
      <c r="C33" s="7" t="s">
        <v>41</v>
      </c>
      <c r="D33" s="17">
        <v>23.7</v>
      </c>
      <c r="E33" s="7" t="s">
        <v>68</v>
      </c>
      <c r="F33" s="40">
        <f>IF($B33="","",DATE(YEAR($B33),MONTH($B33),1))</f>
        <v>46235.0</v>
      </c>
      <c r="G33" s="41" t="str">
        <f>IF($C33="","",IFERROR(INDEX(Presupuesto!$C$5:$C$44,MATCH($C33,Presupuesto!$B$5:$B$44,0)),"¿Categoría?"))</f>
        <v>Gasto</v>
      </c>
    </row>
    <row r="34" spans="2:7" ht="18" customHeight="1">
      <c r="B34" s="39">
        <v>46239</v>
      </c>
      <c r="C34" s="7" t="s">
        <v>37</v>
      </c>
      <c r="D34" s="17">
        <v>42</v>
      </c>
      <c r="E34" s="7"/>
      <c r="F34" s="40">
        <f>IF($B34="","",DATE(YEAR($B34),MONTH($B34),1))</f>
        <v>46235.0</v>
      </c>
      <c r="G34" s="41" t="str">
        <f>IF($C34="","",IFERROR(INDEX(Presupuesto!$C$5:$C$44,MATCH($C34,Presupuesto!$B$5:$B$44,0)),"¿Categoría?"))</f>
        <v>Factura</v>
      </c>
    </row>
    <row r="35" spans="2:7" ht="18" customHeight="1">
      <c r="B35" s="39">
        <v>46239</v>
      </c>
      <c r="C35" s="7" t="s">
        <v>38</v>
      </c>
      <c r="D35" s="17">
        <v>25</v>
      </c>
      <c r="E35" s="7"/>
      <c r="F35" s="40">
        <f>IF($B35="","",DATE(YEAR($B35),MONTH($B35),1))</f>
        <v>46235.0</v>
      </c>
      <c r="G35" s="41" t="str">
        <f>IF($C35="","",IFERROR(INDEX(Presupuesto!$C$5:$C$44,MATCH($C35,Presupuesto!$B$5:$B$44,0)),"¿Categoría?"))</f>
        <v>Factura</v>
      </c>
    </row>
    <row r="36" spans="2:7" ht="18" customHeight="1">
      <c r="B36" s="39">
        <v>46239</v>
      </c>
      <c r="C36" s="7" t="s">
        <v>53</v>
      </c>
      <c r="D36" s="17">
        <v>100</v>
      </c>
      <c r="E36" s="7"/>
      <c r="F36" s="40">
        <f>IF($B36="","",DATE(YEAR($B36),MONTH($B36),1))</f>
        <v>46235.0</v>
      </c>
      <c r="G36" s="41" t="str">
        <f>IF($C36="","",IFERROR(INDEX(Presupuesto!$C$5:$C$44,MATCH($C36,Presupuesto!$B$5:$B$44,0)),"¿Categoría?"))</f>
        <v>Ahorro</v>
      </c>
    </row>
    <row r="37" spans="2:7" ht="18" customHeight="1">
      <c r="B37" s="39">
        <v>46239</v>
      </c>
      <c r="C37" s="7" t="s">
        <v>54</v>
      </c>
      <c r="D37" s="17">
        <v>80</v>
      </c>
      <c r="E37" s="7"/>
      <c r="F37" s="40">
        <f>IF($B37="","",DATE(YEAR($B37),MONTH($B37),1))</f>
        <v>46235.0</v>
      </c>
      <c r="G37" s="41" t="str">
        <f>IF($C37="","",IFERROR(INDEX(Presupuesto!$C$5:$C$44,MATCH($C37,Presupuesto!$B$5:$B$44,0)),"¿Categoría?"))</f>
        <v>Ahorro</v>
      </c>
    </row>
    <row r="38" spans="2:7" ht="18" customHeight="1">
      <c r="B38" s="39">
        <v>46239</v>
      </c>
      <c r="C38" s="7" t="s">
        <v>55</v>
      </c>
      <c r="D38" s="17">
        <v>40</v>
      </c>
      <c r="E38" s="7"/>
      <c r="F38" s="40">
        <f>IF($B38="","",DATE(YEAR($B38),MONTH($B38),1))</f>
        <v>46235.0</v>
      </c>
      <c r="G38" s="41" t="str">
        <f>IF($C38="","",IFERROR(INDEX(Presupuesto!$C$5:$C$44,MATCH($C38,Presupuesto!$B$5:$B$44,0)),"¿Categoría?"))</f>
        <v>Ahorro</v>
      </c>
    </row>
    <row r="39" spans="2:7" ht="18" customHeight="1">
      <c r="B39" s="39">
        <v>46240</v>
      </c>
      <c r="C39" s="7" t="s">
        <v>40</v>
      </c>
      <c r="D39" s="17">
        <v>15</v>
      </c>
      <c r="E39" s="7"/>
      <c r="F39" s="40">
        <f>IF($B39="","",DATE(YEAR($B39),MONTH($B39),1))</f>
        <v>46235.0</v>
      </c>
      <c r="G39" s="41" t="str">
        <f>IF($C39="","",IFERROR(INDEX(Presupuesto!$C$5:$C$44,MATCH($C39,Presupuesto!$B$5:$B$44,0)),"¿Categoría?"))</f>
        <v>Factura</v>
      </c>
    </row>
    <row r="40" spans="2:7" ht="18" customHeight="1">
      <c r="B40" s="39">
        <v>46242</v>
      </c>
      <c r="C40" s="7" t="s">
        <v>48</v>
      </c>
      <c r="D40" s="17">
        <v>7.49</v>
      </c>
      <c r="E40" s="7"/>
      <c r="F40" s="40">
        <f>IF($B40="","",DATE(YEAR($B40),MONTH($B40),1))</f>
        <v>46235.0</v>
      </c>
      <c r="G40" s="41" t="str">
        <f>IF($C40="","",IFERROR(INDEX(Presupuesto!$C$5:$C$44,MATCH($C40,Presupuesto!$B$5:$B$44,0)),"¿Categoría?"))</f>
        <v>Gasto</v>
      </c>
    </row>
    <row r="41" spans="2:7" ht="18" customHeight="1">
      <c r="B41" s="39">
        <v>46243</v>
      </c>
      <c r="C41" s="7" t="s">
        <v>43</v>
      </c>
      <c r="D41" s="17">
        <v>18.65</v>
      </c>
      <c r="E41" s="7" t="s">
        <v>69</v>
      </c>
      <c r="F41" s="40">
        <f>IF($B41="","",DATE(YEAR($B41),MONTH($B41),1))</f>
        <v>46235.0</v>
      </c>
      <c r="G41" s="41" t="str">
        <f>IF($C41="","",IFERROR(INDEX(Presupuesto!$C$5:$C$44,MATCH($C41,Presupuesto!$B$5:$B$44,0)),"¿Categoría?"))</f>
        <v>Gasto</v>
      </c>
    </row>
    <row r="42" spans="2:7" ht="18" customHeight="1">
      <c r="B42" s="39">
        <v>46244</v>
      </c>
      <c r="C42" s="7" t="s">
        <v>52</v>
      </c>
      <c r="D42" s="17">
        <v>50</v>
      </c>
      <c r="E42" s="7"/>
      <c r="F42" s="40">
        <f>IF($B42="","",DATE(YEAR($B42),MONTH($B42),1))</f>
        <v>46235.0</v>
      </c>
      <c r="G42" s="41" t="str">
        <f>IF($C42="","",IFERROR(INDEX(Presupuesto!$C$5:$C$44,MATCH($C42,Presupuesto!$B$5:$B$44,0)),"¿Categoría?"))</f>
        <v>Deuda</v>
      </c>
    </row>
    <row r="43" spans="2:7" ht="18" customHeight="1">
      <c r="B43" s="39">
        <v>46245</v>
      </c>
      <c r="C43" s="7" t="s">
        <v>41</v>
      </c>
      <c r="D43" s="17">
        <v>33</v>
      </c>
      <c r="E43" s="7" t="s">
        <v>68</v>
      </c>
      <c r="F43" s="40">
        <f>IF($B43="","",DATE(YEAR($B43),MONTH($B43),1))</f>
        <v>46235.0</v>
      </c>
      <c r="G43" s="41" t="str">
        <f>IF($C43="","",IFERROR(INDEX(Presupuesto!$C$5:$C$44,MATCH($C43,Presupuesto!$B$5:$B$44,0)),"¿Categoría?"))</f>
        <v>Gasto</v>
      </c>
    </row>
    <row r="44" spans="2:7" ht="18" customHeight="1">
      <c r="B44" s="39">
        <v>46246</v>
      </c>
      <c r="C44" s="7" t="s">
        <v>44</v>
      </c>
      <c r="D44" s="17">
        <v>25.5</v>
      </c>
      <c r="E44" s="7"/>
      <c r="F44" s="40">
        <f>IF($B44="","",DATE(YEAR($B44),MONTH($B44),1))</f>
        <v>46235.0</v>
      </c>
      <c r="G44" s="41" t="str">
        <f>IF($C44="","",IFERROR(INDEX(Presupuesto!$C$5:$C$44,MATCH($C44,Presupuesto!$B$5:$B$44,0)),"¿Categoría?"))</f>
        <v>Gasto</v>
      </c>
    </row>
    <row r="45" spans="2:7" ht="18" customHeight="1">
      <c r="B45" s="39">
        <v>46248</v>
      </c>
      <c r="C45" s="7" t="s">
        <v>35</v>
      </c>
      <c r="D45" s="17">
        <v>80</v>
      </c>
      <c r="E45" s="7" t="s">
        <v>71</v>
      </c>
      <c r="F45" s="40">
        <f>IF($B45="","",DATE(YEAR($B45),MONTH($B45),1))</f>
        <v>46235.0</v>
      </c>
      <c r="G45" s="41" t="str">
        <f>IF($C45="","",IFERROR(INDEX(Presupuesto!$C$5:$C$44,MATCH($C45,Presupuesto!$B$5:$B$44,0)),"¿Categoría?"))</f>
        <v>Ingreso</v>
      </c>
    </row>
    <row r="46" spans="2:7" ht="18" customHeight="1">
      <c r="B46" s="39">
        <v>46248</v>
      </c>
      <c r="C46" s="7" t="s">
        <v>50</v>
      </c>
      <c r="D46" s="17">
        <v>22.5</v>
      </c>
      <c r="E46" s="7"/>
      <c r="F46" s="40">
        <f>IF($B46="","",DATE(YEAR($B46),MONTH($B46),1))</f>
        <v>46235.0</v>
      </c>
      <c r="G46" s="41" t="str">
        <f>IF($C46="","",IFERROR(INDEX(Presupuesto!$C$5:$C$44,MATCH($C46,Presupuesto!$B$5:$B$44,0)),"¿Categoría?"))</f>
        <v>Gasto</v>
      </c>
    </row>
    <row r="47" spans="2:7" ht="18" customHeight="1">
      <c r="B47" s="39">
        <v>46249</v>
      </c>
      <c r="C47" s="7" t="s">
        <v>46</v>
      </c>
      <c r="D47" s="17">
        <v>20</v>
      </c>
      <c r="E47" s="7" t="s">
        <v>70</v>
      </c>
      <c r="F47" s="40">
        <f>IF($B47="","",DATE(YEAR($B47),MONTH($B47),1))</f>
        <v>46235.0</v>
      </c>
      <c r="G47" s="41" t="str">
        <f>IF($C47="","",IFERROR(INDEX(Presupuesto!$C$5:$C$44,MATCH($C47,Presupuesto!$B$5:$B$44,0)),"¿Categoría?"))</f>
        <v>Gasto</v>
      </c>
    </row>
    <row r="48" spans="2:7" ht="18" customHeight="1">
      <c r="B48" s="39">
        <v>46251</v>
      </c>
      <c r="C48" s="7" t="s">
        <v>41</v>
      </c>
      <c r="D48" s="17">
        <v>25.45</v>
      </c>
      <c r="E48" s="7" t="s">
        <v>68</v>
      </c>
      <c r="F48" s="40">
        <f>IF($B48="","",DATE(YEAR($B48),MONTH($B48),1))</f>
        <v>46235.0</v>
      </c>
      <c r="G48" s="41" t="str">
        <f>IF($C48="","",IFERROR(INDEX(Presupuesto!$C$5:$C$44,MATCH($C48,Presupuesto!$B$5:$B$44,0)),"¿Categoría?"))</f>
        <v>Gasto</v>
      </c>
    </row>
    <row r="49" spans="2:7" ht="18" customHeight="1">
      <c r="B49" s="39">
        <v>46255</v>
      </c>
      <c r="C49" s="7" t="s">
        <v>43</v>
      </c>
      <c r="D49" s="17">
        <v>24.97</v>
      </c>
      <c r="E49" s="7"/>
      <c r="F49" s="40">
        <f>IF($B49="","",DATE(YEAR($B49),MONTH($B49),1))</f>
        <v>46235.0</v>
      </c>
      <c r="G49" s="41" t="str">
        <f>IF($C49="","",IFERROR(INDEX(Presupuesto!$C$5:$C$44,MATCH($C49,Presupuesto!$B$5:$B$44,0)),"¿Categoría?"))</f>
        <v>Gasto</v>
      </c>
    </row>
    <row r="50" spans="2:7" ht="18" customHeight="1">
      <c r="B50" s="39">
        <v>46258</v>
      </c>
      <c r="C50" s="7" t="s">
        <v>41</v>
      </c>
      <c r="D50" s="17">
        <v>30.2</v>
      </c>
      <c r="E50" s="7" t="s">
        <v>68</v>
      </c>
      <c r="F50" s="40">
        <f>IF($B50="","",DATE(YEAR($B50),MONTH($B50),1))</f>
        <v>46235.0</v>
      </c>
      <c r="G50" s="41" t="str">
        <f>IF($C50="","",IFERROR(INDEX(Presupuesto!$C$5:$C$44,MATCH($C50,Presupuesto!$B$5:$B$44,0)),"¿Categoría?"))</f>
        <v>Gasto</v>
      </c>
    </row>
    <row r="51" spans="2:7" ht="18" customHeight="1">
      <c r="B51" s="39">
        <v>46260</v>
      </c>
      <c r="C51" s="7" t="s">
        <v>44</v>
      </c>
      <c r="D51" s="17">
        <v>23.3</v>
      </c>
      <c r="E51" s="7"/>
      <c r="F51" s="40">
        <f>IF($B51="","",DATE(YEAR($B51),MONTH($B51),1))</f>
        <v>46235.0</v>
      </c>
      <c r="G51" s="41" t="str">
        <f>IF($C51="","",IFERROR(INDEX(Presupuesto!$C$5:$C$44,MATCH($C51,Presupuesto!$B$5:$B$44,0)),"¿Categoría?"))</f>
        <v>Gasto</v>
      </c>
    </row>
    <row r="52" spans="2:7" ht="18" customHeight="1">
      <c r="B52" s="39">
        <v>46261</v>
      </c>
      <c r="C52" s="7" t="s">
        <v>51</v>
      </c>
      <c r="D52" s="17">
        <v>37</v>
      </c>
      <c r="E52" s="7"/>
      <c r="F52" s="40">
        <f>IF($B52="","",DATE(YEAR($B52),MONTH($B52),1))</f>
        <v>46235.0</v>
      </c>
      <c r="G52" s="41" t="str">
        <f>IF($C52="","",IFERROR(INDEX(Presupuesto!$C$5:$C$44,MATCH($C52,Presupuesto!$B$5:$B$44,0)),"¿Categoría?"))</f>
        <v>Gasto</v>
      </c>
    </row>
    <row r="53" spans="2:7" ht="18" customHeight="1">
      <c r="B53" s="39">
        <v>46266</v>
      </c>
      <c r="C53" s="7" t="s">
        <v>34</v>
      </c>
      <c r="D53" s="17">
        <v>1100</v>
      </c>
      <c r="E53" s="7" t="s">
        <v>65</v>
      </c>
      <c r="F53" s="40">
        <f>IF($B53="","",DATE(YEAR($B53),MONTH($B53),1))</f>
        <v>46266.0</v>
      </c>
      <c r="G53" s="41" t="str">
        <f>IF($C53="","",IFERROR(INDEX(Presupuesto!$C$5:$C$44,MATCH($C53,Presupuesto!$B$5:$B$44,0)),"¿Categoría?"))</f>
        <v>Ingreso</v>
      </c>
    </row>
    <row r="54" spans="2:7" ht="18" customHeight="1">
      <c r="B54" s="39">
        <v>46266</v>
      </c>
      <c r="C54" s="7" t="s">
        <v>47</v>
      </c>
      <c r="D54" s="17">
        <v>40.96</v>
      </c>
      <c r="E54" s="7"/>
      <c r="F54" s="40">
        <f>IF($B54="","",DATE(YEAR($B54),MONTH($B54),1))</f>
        <v>46266.0</v>
      </c>
      <c r="G54" s="41" t="str">
        <f>IF($C54="","",IFERROR(INDEX(Presupuesto!$C$5:$C$44,MATCH($C54,Presupuesto!$B$5:$B$44,0)),"¿Categoría?"))</f>
        <v>Gasto</v>
      </c>
    </row>
    <row r="55" spans="2:7" ht="18" customHeight="1">
      <c r="B55" s="39">
        <v>46267</v>
      </c>
      <c r="C55" s="7" t="s">
        <v>36</v>
      </c>
      <c r="D55" s="17">
        <v>380</v>
      </c>
      <c r="E55" s="7" t="s">
        <v>66</v>
      </c>
      <c r="F55" s="40">
        <f>IF($B55="","",DATE(YEAR($B55),MONTH($B55),1))</f>
        <v>46266.0</v>
      </c>
      <c r="G55" s="41" t="str">
        <f>IF($C55="","",IFERROR(INDEX(Presupuesto!$C$5:$C$44,MATCH($C55,Presupuesto!$B$5:$B$44,0)),"¿Categoría?"))</f>
        <v>Factura</v>
      </c>
    </row>
    <row r="56" spans="2:7" ht="18" customHeight="1">
      <c r="B56" s="39">
        <v>46268</v>
      </c>
      <c r="C56" s="7" t="s">
        <v>39</v>
      </c>
      <c r="D56" s="17">
        <v>40</v>
      </c>
      <c r="E56" s="7" t="s">
        <v>67</v>
      </c>
      <c r="F56" s="40">
        <f>IF($B56="","",DATE(YEAR($B56),MONTH($B56),1))</f>
        <v>46266.0</v>
      </c>
      <c r="G56" s="41" t="str">
        <f>IF($C56="","",IFERROR(INDEX(Presupuesto!$C$5:$C$44,MATCH($C56,Presupuesto!$B$5:$B$44,0)),"¿Categoría?"))</f>
        <v>Factura</v>
      </c>
    </row>
    <row r="57" spans="2:7" ht="18" customHeight="1">
      <c r="B57" s="39">
        <v>46269</v>
      </c>
      <c r="C57" s="7" t="s">
        <v>41</v>
      </c>
      <c r="D57" s="17">
        <v>25</v>
      </c>
      <c r="E57" s="7" t="s">
        <v>68</v>
      </c>
      <c r="F57" s="40">
        <f>IF($B57="","",DATE(YEAR($B57),MONTH($B57),1))</f>
        <v>46266.0</v>
      </c>
      <c r="G57" s="41" t="str">
        <f>IF($C57="","",IFERROR(INDEX(Presupuesto!$C$5:$C$44,MATCH($C57,Presupuesto!$B$5:$B$44,0)),"¿Categoría?"))</f>
        <v>Gasto</v>
      </c>
    </row>
    <row r="58" spans="2:7" ht="18" customHeight="1">
      <c r="B58" s="39">
        <v>46270</v>
      </c>
      <c r="C58" s="7" t="s">
        <v>37</v>
      </c>
      <c r="D58" s="17">
        <v>36</v>
      </c>
      <c r="E58" s="7"/>
      <c r="F58" s="40">
        <f>IF($B58="","",DATE(YEAR($B58),MONTH($B58),1))</f>
        <v>46266.0</v>
      </c>
      <c r="G58" s="41" t="str">
        <f>IF($C58="","",IFERROR(INDEX(Presupuesto!$C$5:$C$44,MATCH($C58,Presupuesto!$B$5:$B$44,0)),"¿Categoría?"))</f>
        <v>Factura</v>
      </c>
    </row>
    <row r="59" spans="2:7" ht="18" customHeight="1">
      <c r="B59" s="39">
        <v>46270</v>
      </c>
      <c r="C59" s="7" t="s">
        <v>38</v>
      </c>
      <c r="D59" s="17">
        <v>25</v>
      </c>
      <c r="E59" s="7"/>
      <c r="F59" s="40">
        <f>IF($B59="","",DATE(YEAR($B59),MONTH($B59),1))</f>
        <v>46266.0</v>
      </c>
      <c r="G59" s="41" t="str">
        <f>IF($C59="","",IFERROR(INDEX(Presupuesto!$C$5:$C$44,MATCH($C59,Presupuesto!$B$5:$B$44,0)),"¿Categoría?"))</f>
        <v>Factura</v>
      </c>
    </row>
    <row r="60" spans="2:7" ht="18" customHeight="1">
      <c r="B60" s="39">
        <v>46270</v>
      </c>
      <c r="C60" s="7" t="s">
        <v>53</v>
      </c>
      <c r="D60" s="17">
        <v>100</v>
      </c>
      <c r="E60" s="7"/>
      <c r="F60" s="40">
        <f>IF($B60="","",DATE(YEAR($B60),MONTH($B60),1))</f>
        <v>46266.0</v>
      </c>
      <c r="G60" s="41" t="str">
        <f>IF($C60="","",IFERROR(INDEX(Presupuesto!$C$5:$C$44,MATCH($C60,Presupuesto!$B$5:$B$44,0)),"¿Categoría?"))</f>
        <v>Ahorro</v>
      </c>
    </row>
    <row r="61" spans="2:7" ht="18" customHeight="1">
      <c r="B61" s="39">
        <v>46270</v>
      </c>
      <c r="C61" s="7" t="s">
        <v>54</v>
      </c>
      <c r="D61" s="17">
        <v>80</v>
      </c>
      <c r="E61" s="7"/>
      <c r="F61" s="40">
        <f>IF($B61="","",DATE(YEAR($B61),MONTH($B61),1))</f>
        <v>46266.0</v>
      </c>
      <c r="G61" s="41" t="str">
        <f>IF($C61="","",IFERROR(INDEX(Presupuesto!$C$5:$C$44,MATCH($C61,Presupuesto!$B$5:$B$44,0)),"¿Categoría?"))</f>
        <v>Ahorro</v>
      </c>
    </row>
    <row r="62" spans="2:7" ht="18" customHeight="1">
      <c r="B62" s="39">
        <v>46270</v>
      </c>
      <c r="C62" s="7" t="s">
        <v>55</v>
      </c>
      <c r="D62" s="17">
        <v>40</v>
      </c>
      <c r="E62" s="7"/>
      <c r="F62" s="40">
        <f>IF($B62="","",DATE(YEAR($B62),MONTH($B62),1))</f>
        <v>46266.0</v>
      </c>
      <c r="G62" s="41" t="str">
        <f>IF($C62="","",IFERROR(INDEX(Presupuesto!$C$5:$C$44,MATCH($C62,Presupuesto!$B$5:$B$44,0)),"¿Categoría?"))</f>
        <v>Ahorro</v>
      </c>
    </row>
    <row r="63" spans="2:7" ht="18" customHeight="1">
      <c r="B63" s="39">
        <v>46271</v>
      </c>
      <c r="C63" s="7" t="s">
        <v>40</v>
      </c>
      <c r="D63" s="17">
        <v>15</v>
      </c>
      <c r="E63" s="7"/>
      <c r="F63" s="40">
        <f>IF($B63="","",DATE(YEAR($B63),MONTH($B63),1))</f>
        <v>46266.0</v>
      </c>
      <c r="G63" s="41" t="str">
        <f>IF($C63="","",IFERROR(INDEX(Presupuesto!$C$5:$C$44,MATCH($C63,Presupuesto!$B$5:$B$44,0)),"¿Categoría?"))</f>
        <v>Factura</v>
      </c>
    </row>
    <row r="64" spans="2:7" ht="18" customHeight="1">
      <c r="B64" s="39">
        <v>46273</v>
      </c>
      <c r="C64" s="7" t="s">
        <v>48</v>
      </c>
      <c r="D64" s="17">
        <v>7.49</v>
      </c>
      <c r="E64" s="7"/>
      <c r="F64" s="40">
        <f>IF($B64="","",DATE(YEAR($B64),MONTH($B64),1))</f>
        <v>46266.0</v>
      </c>
      <c r="G64" s="41" t="str">
        <f>IF($C64="","",IFERROR(INDEX(Presupuesto!$C$5:$C$44,MATCH($C64,Presupuesto!$B$5:$B$44,0)),"¿Categoría?"))</f>
        <v>Gasto</v>
      </c>
    </row>
    <row r="65" spans="2:7" ht="18" customHeight="1">
      <c r="B65" s="39">
        <v>46274</v>
      </c>
      <c r="C65" s="7" t="s">
        <v>43</v>
      </c>
      <c r="D65" s="17">
        <v>18.65</v>
      </c>
      <c r="E65" s="7" t="s">
        <v>69</v>
      </c>
      <c r="F65" s="40">
        <f>IF($B65="","",DATE(YEAR($B65),MONTH($B65),1))</f>
        <v>46266.0</v>
      </c>
      <c r="G65" s="41" t="str">
        <f>IF($C65="","",IFERROR(INDEX(Presupuesto!$C$5:$C$44,MATCH($C65,Presupuesto!$B$5:$B$44,0)),"¿Categoría?"))</f>
        <v>Gasto</v>
      </c>
    </row>
    <row r="66" spans="2:7" ht="18" customHeight="1">
      <c r="B66" s="39">
        <v>46275</v>
      </c>
      <c r="C66" s="7" t="s">
        <v>52</v>
      </c>
      <c r="D66" s="17">
        <v>50</v>
      </c>
      <c r="E66" s="7"/>
      <c r="F66" s="40">
        <f>IF($B66="","",DATE(YEAR($B66),MONTH($B66),1))</f>
        <v>46266.0</v>
      </c>
      <c r="G66" s="41" t="str">
        <f>IF($C66="","",IFERROR(INDEX(Presupuesto!$C$5:$C$44,MATCH($C66,Presupuesto!$B$5:$B$44,0)),"¿Categoría?"))</f>
        <v>Deuda</v>
      </c>
    </row>
    <row r="67" spans="2:7" ht="18" customHeight="1">
      <c r="B67" s="39">
        <v>46276</v>
      </c>
      <c r="C67" s="7" t="s">
        <v>41</v>
      </c>
      <c r="D67" s="17">
        <v>34.3</v>
      </c>
      <c r="E67" s="7" t="s">
        <v>68</v>
      </c>
      <c r="F67" s="40">
        <f>IF($B67="","",DATE(YEAR($B67),MONTH($B67),1))</f>
        <v>46266.0</v>
      </c>
      <c r="G67" s="41" t="str">
        <f>IF($C67="","",IFERROR(INDEX(Presupuesto!$C$5:$C$44,MATCH($C67,Presupuesto!$B$5:$B$44,0)),"¿Categoría?"))</f>
        <v>Gasto</v>
      </c>
    </row>
    <row r="68" spans="2:7" ht="18" customHeight="1">
      <c r="B68" s="39">
        <v>46277</v>
      </c>
      <c r="C68" s="7" t="s">
        <v>44</v>
      </c>
      <c r="D68" s="17">
        <v>25.5</v>
      </c>
      <c r="E68" s="7"/>
      <c r="F68" s="40">
        <f>IF($B68="","",DATE(YEAR($B68),MONTH($B68),1))</f>
        <v>46266.0</v>
      </c>
      <c r="G68" s="41" t="str">
        <f>IF($C68="","",IFERROR(INDEX(Presupuesto!$C$5:$C$44,MATCH($C68,Presupuesto!$B$5:$B$44,0)),"¿Categoría?"))</f>
        <v>Gasto</v>
      </c>
    </row>
    <row r="69" spans="2:7" ht="18" customHeight="1">
      <c r="B69" s="39">
        <v>46280</v>
      </c>
      <c r="C69" s="7" t="s">
        <v>46</v>
      </c>
      <c r="D69" s="17">
        <v>20</v>
      </c>
      <c r="E69" s="7" t="s">
        <v>70</v>
      </c>
      <c r="F69" s="40">
        <f>IF($B69="","",DATE(YEAR($B69),MONTH($B69),1))</f>
        <v>46266.0</v>
      </c>
      <c r="G69" s="41" t="str">
        <f>IF($C69="","",IFERROR(INDEX(Presupuesto!$C$5:$C$44,MATCH($C69,Presupuesto!$B$5:$B$44,0)),"¿Categoría?"))</f>
        <v>Gasto</v>
      </c>
    </row>
    <row r="70" spans="2:7" ht="18" customHeight="1">
      <c r="B70" s="39">
        <v>46281</v>
      </c>
      <c r="C70" s="7" t="s">
        <v>42</v>
      </c>
      <c r="D70" s="17">
        <v>9.6</v>
      </c>
      <c r="E70" s="7"/>
      <c r="F70" s="40">
        <f>IF($B70="","",DATE(YEAR($B70),MONTH($B70),1))</f>
        <v>46266.0</v>
      </c>
      <c r="G70" s="41" t="str">
        <f>IF($C70="","",IFERROR(INDEX(Presupuesto!$C$5:$C$44,MATCH($C70,Presupuesto!$B$5:$B$44,0)),"¿Categoría?"))</f>
        <v>Gasto</v>
      </c>
    </row>
    <row r="71" spans="2:7" ht="18" customHeight="1">
      <c r="B71" s="39">
        <v>46282</v>
      </c>
      <c r="C71" s="7" t="s">
        <v>41</v>
      </c>
      <c r="D71" s="17">
        <v>26.75</v>
      </c>
      <c r="E71" s="7" t="s">
        <v>68</v>
      </c>
      <c r="F71" s="40">
        <f>IF($B71="","",DATE(YEAR($B71),MONTH($B71),1))</f>
        <v>46266.0</v>
      </c>
      <c r="G71" s="41" t="str">
        <f>IF($C71="","",IFERROR(INDEX(Presupuesto!$C$5:$C$44,MATCH($C71,Presupuesto!$B$5:$B$44,0)),"¿Categoría?"))</f>
        <v>Gasto</v>
      </c>
    </row>
    <row r="72" spans="2:7" ht="18" customHeight="1">
      <c r="B72" s="39">
        <v>46283</v>
      </c>
      <c r="C72" s="7" t="s">
        <v>35</v>
      </c>
      <c r="D72" s="17">
        <v>180</v>
      </c>
      <c r="E72" s="7" t="s">
        <v>72</v>
      </c>
      <c r="F72" s="40">
        <f>IF($B72="","",DATE(YEAR($B72),MONTH($B72),1))</f>
        <v>46266.0</v>
      </c>
      <c r="G72" s="41" t="str">
        <f>IF($C72="","",IFERROR(INDEX(Presupuesto!$C$5:$C$44,MATCH($C72,Presupuesto!$B$5:$B$44,0)),"¿Categoría?"))</f>
        <v>Ingreso</v>
      </c>
    </row>
    <row r="73" spans="2:7" ht="18" customHeight="1">
      <c r="B73" s="39">
        <v>46284</v>
      </c>
      <c r="C73" s="7" t="s">
        <v>49</v>
      </c>
      <c r="D73" s="17">
        <v>106.43</v>
      </c>
      <c r="E73" s="7" t="s">
        <v>73</v>
      </c>
      <c r="F73" s="40">
        <f>IF($B73="","",DATE(YEAR($B73),MONTH($B73),1))</f>
        <v>46266.0</v>
      </c>
      <c r="G73" s="41" t="str">
        <f>IF($C73="","",IFERROR(INDEX(Presupuesto!$C$5:$C$44,MATCH($C73,Presupuesto!$B$5:$B$44,0)),"¿Categoría?"))</f>
        <v>Gasto</v>
      </c>
    </row>
    <row r="74" spans="2:7" ht="18" customHeight="1">
      <c r="B74" s="39">
        <v>46286</v>
      </c>
      <c r="C74" s="7" t="s">
        <v>43</v>
      </c>
      <c r="D74" s="17">
        <v>26.97</v>
      </c>
      <c r="E74" s="7"/>
      <c r="F74" s="40">
        <f>IF($B74="","",DATE(YEAR($B74),MONTH($B74),1))</f>
        <v>46266.0</v>
      </c>
      <c r="G74" s="41" t="str">
        <f>IF($C74="","",IFERROR(INDEX(Presupuesto!$C$5:$C$44,MATCH($C74,Presupuesto!$B$5:$B$44,0)),"¿Categoría?"))</f>
        <v>Gasto</v>
      </c>
    </row>
    <row r="75" spans="2:7" ht="18" customHeight="1">
      <c r="B75" s="39">
        <v>46288</v>
      </c>
      <c r="C75" s="7" t="s">
        <v>45</v>
      </c>
      <c r="D75" s="17">
        <v>74</v>
      </c>
      <c r="E75" s="7" t="s">
        <v>74</v>
      </c>
      <c r="F75" s="40">
        <f>IF($B75="","",DATE(YEAR($B75),MONTH($B75),1))</f>
        <v>46266.0</v>
      </c>
      <c r="G75" s="41" t="str">
        <f>IF($C75="","",IFERROR(INDEX(Presupuesto!$C$5:$C$44,MATCH($C75,Presupuesto!$B$5:$B$44,0)),"¿Categoría?"))</f>
        <v>Gasto</v>
      </c>
    </row>
    <row r="76" spans="2:7" ht="18" customHeight="1">
      <c r="B76" s="39">
        <v>46289</v>
      </c>
      <c r="C76" s="7" t="s">
        <v>41</v>
      </c>
      <c r="D76" s="17">
        <v>31.5</v>
      </c>
      <c r="E76" s="7" t="s">
        <v>68</v>
      </c>
      <c r="F76" s="40">
        <f>IF($B76="","",DATE(YEAR($B76),MONTH($B76),1))</f>
        <v>46266.0</v>
      </c>
      <c r="G76" s="41" t="str">
        <f>IF($C76="","",IFERROR(INDEX(Presupuesto!$C$5:$C$44,MATCH($C76,Presupuesto!$B$5:$B$44,0)),"¿Categoría?"))</f>
        <v>Gasto</v>
      </c>
    </row>
    <row r="77" spans="2:7" ht="18" customHeight="1">
      <c r="B77" s="39">
        <v>46291</v>
      </c>
      <c r="C77" s="7" t="s">
        <v>44</v>
      </c>
      <c r="D77" s="17">
        <v>27.3</v>
      </c>
      <c r="E77" s="7"/>
      <c r="F77" s="40">
        <f>IF($B77="","",DATE(YEAR($B77),MONTH($B77),1))</f>
        <v>46266.0</v>
      </c>
      <c r="G77" s="41" t="str">
        <f>IF($C77="","",IFERROR(INDEX(Presupuesto!$C$5:$C$44,MATCH($C77,Presupuesto!$B$5:$B$44,0)),"¿Categoría?"))</f>
        <v>Gasto</v>
      </c>
    </row>
    <row r="78" spans="2:7" ht="18" customHeight="1">
      <c r="B78" s="39">
        <v>46292</v>
      </c>
      <c r="C78" s="7" t="s">
        <v>51</v>
      </c>
      <c r="D78" s="17">
        <v>12</v>
      </c>
      <c r="E78" s="7"/>
      <c r="F78" s="40">
        <f>IF($B78="","",DATE(YEAR($B78),MONTH($B78),1))</f>
        <v>46266.0</v>
      </c>
      <c r="G78" s="41" t="str">
        <f>IF($C78="","",IFERROR(INDEX(Presupuesto!$C$5:$C$44,MATCH($C78,Presupuesto!$B$5:$B$44,0)),"¿Categoría?"))</f>
        <v>Gasto</v>
      </c>
    </row>
    <row r="79" spans="2:7" ht="18" customHeight="1">
      <c r="B79" s="39"/>
      <c r="C79" s="7"/>
      <c r="D79" s="17"/>
      <c r="E79" s="7"/>
      <c r="F79" s="40">
        <f>IF($B79="","",DATE(YEAR($B79),MONTH($B79),1))</f>
        <v/>
      </c>
      <c r="G79" s="41">
        <f>IF($C79="","",IFERROR(INDEX(Presupuesto!$C$5:$C$44,MATCH($C79,Presupuesto!$B$5:$B$44,0)),"¿Categoría?"))</f>
        <v/>
      </c>
    </row>
    <row r="80" spans="2:7" ht="18" customHeight="1">
      <c r="B80" s="39"/>
      <c r="C80" s="7"/>
      <c r="D80" s="17"/>
      <c r="E80" s="7"/>
      <c r="F80" s="40">
        <f>IF($B80="","",DATE(YEAR($B80),MONTH($B80),1))</f>
        <v/>
      </c>
      <c r="G80" s="41">
        <f>IF($C80="","",IFERROR(INDEX(Presupuesto!$C$5:$C$44,MATCH($C80,Presupuesto!$B$5:$B$44,0)),"¿Categoría?"))</f>
        <v/>
      </c>
    </row>
    <row r="81" spans="2:7" ht="18" customHeight="1">
      <c r="B81" s="39"/>
      <c r="C81" s="7"/>
      <c r="D81" s="17"/>
      <c r="E81" s="7"/>
      <c r="F81" s="40">
        <f>IF($B81="","",DATE(YEAR($B81),MONTH($B81),1))</f>
        <v/>
      </c>
      <c r="G81" s="41">
        <f>IF($C81="","",IFERROR(INDEX(Presupuesto!$C$5:$C$44,MATCH($C81,Presupuesto!$B$5:$B$44,0)),"¿Categoría?"))</f>
        <v/>
      </c>
    </row>
    <row r="82" spans="2:7" ht="18" customHeight="1">
      <c r="B82" s="39"/>
      <c r="C82" s="7"/>
      <c r="D82" s="17"/>
      <c r="E82" s="7"/>
      <c r="F82" s="40">
        <f>IF($B82="","",DATE(YEAR($B82),MONTH($B82),1))</f>
        <v/>
      </c>
      <c r="G82" s="41">
        <f>IF($C82="","",IFERROR(INDEX(Presupuesto!$C$5:$C$44,MATCH($C82,Presupuesto!$B$5:$B$44,0)),"¿Categoría?"))</f>
        <v/>
      </c>
    </row>
    <row r="83" spans="2:7" ht="18" customHeight="1">
      <c r="B83" s="39"/>
      <c r="C83" s="7"/>
      <c r="D83" s="17"/>
      <c r="E83" s="7"/>
      <c r="F83" s="40">
        <f>IF($B83="","",DATE(YEAR($B83),MONTH($B83),1))</f>
        <v/>
      </c>
      <c r="G83" s="41">
        <f>IF($C83="","",IFERROR(INDEX(Presupuesto!$C$5:$C$44,MATCH($C83,Presupuesto!$B$5:$B$44,0)),"¿Categoría?"))</f>
        <v/>
      </c>
    </row>
    <row r="84" spans="2:7" ht="18" customHeight="1">
      <c r="B84" s="39"/>
      <c r="C84" s="7"/>
      <c r="D84" s="17"/>
      <c r="E84" s="7"/>
      <c r="F84" s="40">
        <f>IF($B84="","",DATE(YEAR($B84),MONTH($B84),1))</f>
        <v/>
      </c>
      <c r="G84" s="41">
        <f>IF($C84="","",IFERROR(INDEX(Presupuesto!$C$5:$C$44,MATCH($C84,Presupuesto!$B$5:$B$44,0)),"¿Categoría?"))</f>
        <v/>
      </c>
    </row>
    <row r="85" spans="2:7" ht="18" customHeight="1">
      <c r="B85" s="39"/>
      <c r="C85" s="7"/>
      <c r="D85" s="17"/>
      <c r="E85" s="7"/>
      <c r="F85" s="40">
        <f>IF($B85="","",DATE(YEAR($B85),MONTH($B85),1))</f>
        <v/>
      </c>
      <c r="G85" s="41">
        <f>IF($C85="","",IFERROR(INDEX(Presupuesto!$C$5:$C$44,MATCH($C85,Presupuesto!$B$5:$B$44,0)),"¿Categoría?"))</f>
        <v/>
      </c>
    </row>
    <row r="86" spans="2:7" ht="18" customHeight="1">
      <c r="B86" s="39"/>
      <c r="C86" s="7"/>
      <c r="D86" s="17"/>
      <c r="E86" s="7"/>
      <c r="F86" s="40">
        <f>IF($B86="","",DATE(YEAR($B86),MONTH($B86),1))</f>
        <v/>
      </c>
      <c r="G86" s="41">
        <f>IF($C86="","",IFERROR(INDEX(Presupuesto!$C$5:$C$44,MATCH($C86,Presupuesto!$B$5:$B$44,0)),"¿Categoría?"))</f>
        <v/>
      </c>
    </row>
    <row r="87" spans="2:7" ht="18" customHeight="1">
      <c r="B87" s="39"/>
      <c r="C87" s="7"/>
      <c r="D87" s="17"/>
      <c r="E87" s="7"/>
      <c r="F87" s="40">
        <f>IF($B87="","",DATE(YEAR($B87),MONTH($B87),1))</f>
        <v/>
      </c>
      <c r="G87" s="41">
        <f>IF($C87="","",IFERROR(INDEX(Presupuesto!$C$5:$C$44,MATCH($C87,Presupuesto!$B$5:$B$44,0)),"¿Categoría?"))</f>
        <v/>
      </c>
    </row>
    <row r="88" spans="2:7" ht="18" customHeight="1">
      <c r="B88" s="39"/>
      <c r="C88" s="7"/>
      <c r="D88" s="17"/>
      <c r="E88" s="7"/>
      <c r="F88" s="40">
        <f>IF($B88="","",DATE(YEAR($B88),MONTH($B88),1))</f>
        <v/>
      </c>
      <c r="G88" s="41">
        <f>IF($C88="","",IFERROR(INDEX(Presupuesto!$C$5:$C$44,MATCH($C88,Presupuesto!$B$5:$B$44,0)),"¿Categoría?"))</f>
        <v/>
      </c>
    </row>
    <row r="89" spans="2:7" ht="18" customHeight="1">
      <c r="B89" s="39"/>
      <c r="C89" s="7"/>
      <c r="D89" s="17"/>
      <c r="E89" s="7"/>
      <c r="F89" s="40">
        <f>IF($B89="","",DATE(YEAR($B89),MONTH($B89),1))</f>
        <v/>
      </c>
      <c r="G89" s="41">
        <f>IF($C89="","",IFERROR(INDEX(Presupuesto!$C$5:$C$44,MATCH($C89,Presupuesto!$B$5:$B$44,0)),"¿Categoría?"))</f>
        <v/>
      </c>
    </row>
    <row r="90" spans="2:7" ht="18" customHeight="1">
      <c r="B90" s="39"/>
      <c r="C90" s="7"/>
      <c r="D90" s="17"/>
      <c r="E90" s="7"/>
      <c r="F90" s="40">
        <f>IF($B90="","",DATE(YEAR($B90),MONTH($B90),1))</f>
        <v/>
      </c>
      <c r="G90" s="41">
        <f>IF($C90="","",IFERROR(INDEX(Presupuesto!$C$5:$C$44,MATCH($C90,Presupuesto!$B$5:$B$44,0)),"¿Categoría?"))</f>
        <v/>
      </c>
    </row>
    <row r="91" spans="2:7" ht="18" customHeight="1">
      <c r="B91" s="39"/>
      <c r="C91" s="7"/>
      <c r="D91" s="17"/>
      <c r="E91" s="7"/>
      <c r="F91" s="40">
        <f>IF($B91="","",DATE(YEAR($B91),MONTH($B91),1))</f>
        <v/>
      </c>
      <c r="G91" s="41">
        <f>IF($C91="","",IFERROR(INDEX(Presupuesto!$C$5:$C$44,MATCH($C91,Presupuesto!$B$5:$B$44,0)),"¿Categoría?"))</f>
        <v/>
      </c>
    </row>
    <row r="92" spans="2:7" ht="18" customHeight="1">
      <c r="B92" s="39"/>
      <c r="C92" s="7"/>
      <c r="D92" s="17"/>
      <c r="E92" s="7"/>
      <c r="F92" s="40">
        <f>IF($B92="","",DATE(YEAR($B92),MONTH($B92),1))</f>
        <v/>
      </c>
      <c r="G92" s="41">
        <f>IF($C92="","",IFERROR(INDEX(Presupuesto!$C$5:$C$44,MATCH($C92,Presupuesto!$B$5:$B$44,0)),"¿Categoría?"))</f>
        <v/>
      </c>
    </row>
    <row r="93" spans="2:7" ht="18" customHeight="1">
      <c r="B93" s="39"/>
      <c r="C93" s="7"/>
      <c r="D93" s="17"/>
      <c r="E93" s="7"/>
      <c r="F93" s="40">
        <f>IF($B93="","",DATE(YEAR($B93),MONTH($B93),1))</f>
        <v/>
      </c>
      <c r="G93" s="41">
        <f>IF($C93="","",IFERROR(INDEX(Presupuesto!$C$5:$C$44,MATCH($C93,Presupuesto!$B$5:$B$44,0)),"¿Categoría?"))</f>
        <v/>
      </c>
    </row>
    <row r="94" spans="2:7" ht="18" customHeight="1">
      <c r="B94" s="39"/>
      <c r="C94" s="7"/>
      <c r="D94" s="17"/>
      <c r="E94" s="7"/>
      <c r="F94" s="40">
        <f>IF($B94="","",DATE(YEAR($B94),MONTH($B94),1))</f>
        <v/>
      </c>
      <c r="G94" s="41">
        <f>IF($C94="","",IFERROR(INDEX(Presupuesto!$C$5:$C$44,MATCH($C94,Presupuesto!$B$5:$B$44,0)),"¿Categoría?"))</f>
        <v/>
      </c>
    </row>
    <row r="95" spans="2:7" ht="18" customHeight="1">
      <c r="B95" s="39"/>
      <c r="C95" s="7"/>
      <c r="D95" s="17"/>
      <c r="E95" s="7"/>
      <c r="F95" s="40">
        <f>IF($B95="","",DATE(YEAR($B95),MONTH($B95),1))</f>
        <v/>
      </c>
      <c r="G95" s="41">
        <f>IF($C95="","",IFERROR(INDEX(Presupuesto!$C$5:$C$44,MATCH($C95,Presupuesto!$B$5:$B$44,0)),"¿Categoría?"))</f>
        <v/>
      </c>
    </row>
    <row r="96" spans="2:7" ht="18" customHeight="1">
      <c r="B96" s="39"/>
      <c r="C96" s="7"/>
      <c r="D96" s="17"/>
      <c r="E96" s="7"/>
      <c r="F96" s="40">
        <f>IF($B96="","",DATE(YEAR($B96),MONTH($B96),1))</f>
        <v/>
      </c>
      <c r="G96" s="41">
        <f>IF($C96="","",IFERROR(INDEX(Presupuesto!$C$5:$C$44,MATCH($C96,Presupuesto!$B$5:$B$44,0)),"¿Categoría?"))</f>
        <v/>
      </c>
    </row>
    <row r="97" spans="2:7" ht="18" customHeight="1">
      <c r="B97" s="39"/>
      <c r="C97" s="7"/>
      <c r="D97" s="17"/>
      <c r="E97" s="7"/>
      <c r="F97" s="40">
        <f>IF($B97="","",DATE(YEAR($B97),MONTH($B97),1))</f>
        <v/>
      </c>
      <c r="G97" s="41">
        <f>IF($C97="","",IFERROR(INDEX(Presupuesto!$C$5:$C$44,MATCH($C97,Presupuesto!$B$5:$B$44,0)),"¿Categoría?"))</f>
        <v/>
      </c>
    </row>
    <row r="98" spans="2:7" ht="18" customHeight="1">
      <c r="B98" s="39"/>
      <c r="C98" s="7"/>
      <c r="D98" s="17"/>
      <c r="E98" s="7"/>
      <c r="F98" s="40">
        <f>IF($B98="","",DATE(YEAR($B98),MONTH($B98),1))</f>
        <v/>
      </c>
      <c r="G98" s="41">
        <f>IF($C98="","",IFERROR(INDEX(Presupuesto!$C$5:$C$44,MATCH($C98,Presupuesto!$B$5:$B$44,0)),"¿Categoría?"))</f>
        <v/>
      </c>
    </row>
    <row r="99" spans="2:7" ht="18" customHeight="1">
      <c r="B99" s="39"/>
      <c r="C99" s="7"/>
      <c r="D99" s="17"/>
      <c r="E99" s="7"/>
      <c r="F99" s="40">
        <f>IF($B99="","",DATE(YEAR($B99),MONTH($B99),1))</f>
        <v/>
      </c>
      <c r="G99" s="41">
        <f>IF($C99="","",IFERROR(INDEX(Presupuesto!$C$5:$C$44,MATCH($C99,Presupuesto!$B$5:$B$44,0)),"¿Categoría?"))</f>
        <v/>
      </c>
    </row>
    <row r="100" spans="2:7" ht="18" customHeight="1">
      <c r="B100" s="39"/>
      <c r="C100" s="7"/>
      <c r="D100" s="17"/>
      <c r="E100" s="7"/>
      <c r="F100" s="40">
        <f>IF($B100="","",DATE(YEAR($B100),MONTH($B100),1))</f>
        <v/>
      </c>
      <c r="G100" s="41">
        <f>IF($C100="","",IFERROR(INDEX(Presupuesto!$C$5:$C$44,MATCH($C100,Presupuesto!$B$5:$B$44,0)),"¿Categoría?"))</f>
        <v/>
      </c>
    </row>
    <row r="101" spans="2:7" ht="18" customHeight="1">
      <c r="B101" s="39"/>
      <c r="C101" s="7"/>
      <c r="D101" s="17"/>
      <c r="E101" s="7"/>
      <c r="F101" s="40">
        <f>IF($B101="","",DATE(YEAR($B101),MONTH($B101),1))</f>
        <v/>
      </c>
      <c r="G101" s="41">
        <f>IF($C101="","",IFERROR(INDEX(Presupuesto!$C$5:$C$44,MATCH($C101,Presupuesto!$B$5:$B$44,0)),"¿Categoría?"))</f>
        <v/>
      </c>
    </row>
    <row r="102" spans="2:7" ht="18" customHeight="1">
      <c r="B102" s="39"/>
      <c r="C102" s="7"/>
      <c r="D102" s="17"/>
      <c r="E102" s="7"/>
      <c r="F102" s="40">
        <f>IF($B102="","",DATE(YEAR($B102),MONTH($B102),1))</f>
        <v/>
      </c>
      <c r="G102" s="41">
        <f>IF($C102="","",IFERROR(INDEX(Presupuesto!$C$5:$C$44,MATCH($C102,Presupuesto!$B$5:$B$44,0)),"¿Categoría?"))</f>
        <v/>
      </c>
    </row>
    <row r="103" spans="2:7" ht="18" customHeight="1">
      <c r="B103" s="39"/>
      <c r="C103" s="7"/>
      <c r="D103" s="17"/>
      <c r="E103" s="7"/>
      <c r="F103" s="40">
        <f>IF($B103="","",DATE(YEAR($B103),MONTH($B103),1))</f>
        <v/>
      </c>
      <c r="G103" s="41">
        <f>IF($C103="","",IFERROR(INDEX(Presupuesto!$C$5:$C$44,MATCH($C103,Presupuesto!$B$5:$B$44,0)),"¿Categoría?"))</f>
        <v/>
      </c>
    </row>
    <row r="104" spans="2:7" ht="18" customHeight="1">
      <c r="B104" s="39"/>
      <c r="C104" s="7"/>
      <c r="D104" s="17"/>
      <c r="E104" s="7"/>
      <c r="F104" s="40">
        <f>IF($B104="","",DATE(YEAR($B104),MONTH($B104),1))</f>
        <v/>
      </c>
      <c r="G104" s="41">
        <f>IF($C104="","",IFERROR(INDEX(Presupuesto!$C$5:$C$44,MATCH($C104,Presupuesto!$B$5:$B$44,0)),"¿Categoría?"))</f>
        <v/>
      </c>
    </row>
    <row r="105" spans="2:7" ht="18" customHeight="1">
      <c r="B105" s="39"/>
      <c r="C105" s="7"/>
      <c r="D105" s="17"/>
      <c r="E105" s="7"/>
      <c r="F105" s="40">
        <f>IF($B105="","",DATE(YEAR($B105),MONTH($B105),1))</f>
        <v/>
      </c>
      <c r="G105" s="41">
        <f>IF($C105="","",IFERROR(INDEX(Presupuesto!$C$5:$C$44,MATCH($C105,Presupuesto!$B$5:$B$44,0)),"¿Categoría?"))</f>
        <v/>
      </c>
    </row>
    <row r="106" spans="2:7" ht="18" customHeight="1">
      <c r="B106" s="39"/>
      <c r="C106" s="7"/>
      <c r="D106" s="17"/>
      <c r="E106" s="7"/>
      <c r="F106" s="40">
        <f>IF($B106="","",DATE(YEAR($B106),MONTH($B106),1))</f>
        <v/>
      </c>
      <c r="G106" s="41">
        <f>IF($C106="","",IFERROR(INDEX(Presupuesto!$C$5:$C$44,MATCH($C106,Presupuesto!$B$5:$B$44,0)),"¿Categoría?"))</f>
        <v/>
      </c>
    </row>
    <row r="107" spans="2:7" ht="18" customHeight="1">
      <c r="B107" s="39"/>
      <c r="C107" s="7"/>
      <c r="D107" s="17"/>
      <c r="E107" s="7"/>
      <c r="F107" s="40">
        <f>IF($B107="","",DATE(YEAR($B107),MONTH($B107),1))</f>
        <v/>
      </c>
      <c r="G107" s="41">
        <f>IF($C107="","",IFERROR(INDEX(Presupuesto!$C$5:$C$44,MATCH($C107,Presupuesto!$B$5:$B$44,0)),"¿Categoría?"))</f>
        <v/>
      </c>
    </row>
    <row r="108" spans="2:7" ht="18" customHeight="1">
      <c r="B108" s="39"/>
      <c r="C108" s="7"/>
      <c r="D108" s="17"/>
      <c r="E108" s="7"/>
      <c r="F108" s="40">
        <f>IF($B108="","",DATE(YEAR($B108),MONTH($B108),1))</f>
        <v/>
      </c>
      <c r="G108" s="41">
        <f>IF($C108="","",IFERROR(INDEX(Presupuesto!$C$5:$C$44,MATCH($C108,Presupuesto!$B$5:$B$44,0)),"¿Categoría?"))</f>
        <v/>
      </c>
    </row>
    <row r="109" spans="2:7" ht="18" customHeight="1">
      <c r="B109" s="39"/>
      <c r="C109" s="7"/>
      <c r="D109" s="17"/>
      <c r="E109" s="7"/>
      <c r="F109" s="40">
        <f>IF($B109="","",DATE(YEAR($B109),MONTH($B109),1))</f>
        <v/>
      </c>
      <c r="G109" s="41">
        <f>IF($C109="","",IFERROR(INDEX(Presupuesto!$C$5:$C$44,MATCH($C109,Presupuesto!$B$5:$B$44,0)),"¿Categoría?"))</f>
        <v/>
      </c>
    </row>
    <row r="110" spans="2:7" ht="18" customHeight="1">
      <c r="B110" s="39"/>
      <c r="C110" s="7"/>
      <c r="D110" s="17"/>
      <c r="E110" s="7"/>
      <c r="F110" s="40">
        <f>IF($B110="","",DATE(YEAR($B110),MONTH($B110),1))</f>
        <v/>
      </c>
      <c r="G110" s="41">
        <f>IF($C110="","",IFERROR(INDEX(Presupuesto!$C$5:$C$44,MATCH($C110,Presupuesto!$B$5:$B$44,0)),"¿Categoría?"))</f>
        <v/>
      </c>
    </row>
    <row r="111" spans="2:7" ht="18" customHeight="1">
      <c r="B111" s="39"/>
      <c r="C111" s="7"/>
      <c r="D111" s="17"/>
      <c r="E111" s="7"/>
      <c r="F111" s="40">
        <f>IF($B111="","",DATE(YEAR($B111),MONTH($B111),1))</f>
        <v/>
      </c>
      <c r="G111" s="41">
        <f>IF($C111="","",IFERROR(INDEX(Presupuesto!$C$5:$C$44,MATCH($C111,Presupuesto!$B$5:$B$44,0)),"¿Categoría?"))</f>
        <v/>
      </c>
    </row>
    <row r="112" spans="2:7" ht="18" customHeight="1">
      <c r="B112" s="39"/>
      <c r="C112" s="7"/>
      <c r="D112" s="17"/>
      <c r="E112" s="7"/>
      <c r="F112" s="40">
        <f>IF($B112="","",DATE(YEAR($B112),MONTH($B112),1))</f>
        <v/>
      </c>
      <c r="G112" s="41">
        <f>IF($C112="","",IFERROR(INDEX(Presupuesto!$C$5:$C$44,MATCH($C112,Presupuesto!$B$5:$B$44,0)),"¿Categoría?"))</f>
        <v/>
      </c>
    </row>
    <row r="113" spans="2:7" ht="18" customHeight="1">
      <c r="B113" s="39"/>
      <c r="C113" s="7"/>
      <c r="D113" s="17"/>
      <c r="E113" s="7"/>
      <c r="F113" s="40">
        <f>IF($B113="","",DATE(YEAR($B113),MONTH($B113),1))</f>
        <v/>
      </c>
      <c r="G113" s="41">
        <f>IF($C113="","",IFERROR(INDEX(Presupuesto!$C$5:$C$44,MATCH($C113,Presupuesto!$B$5:$B$44,0)),"¿Categoría?"))</f>
        <v/>
      </c>
    </row>
    <row r="114" spans="2:7" ht="18" customHeight="1">
      <c r="B114" s="39"/>
      <c r="C114" s="7"/>
      <c r="D114" s="17"/>
      <c r="E114" s="7"/>
      <c r="F114" s="40">
        <f>IF($B114="","",DATE(YEAR($B114),MONTH($B114),1))</f>
        <v/>
      </c>
      <c r="G114" s="41">
        <f>IF($C114="","",IFERROR(INDEX(Presupuesto!$C$5:$C$44,MATCH($C114,Presupuesto!$B$5:$B$44,0)),"¿Categoría?"))</f>
        <v/>
      </c>
    </row>
    <row r="115" spans="2:7" ht="18" customHeight="1">
      <c r="B115" s="39"/>
      <c r="C115" s="7"/>
      <c r="D115" s="17"/>
      <c r="E115" s="7"/>
      <c r="F115" s="40">
        <f>IF($B115="","",DATE(YEAR($B115),MONTH($B115),1))</f>
        <v/>
      </c>
      <c r="G115" s="41">
        <f>IF($C115="","",IFERROR(INDEX(Presupuesto!$C$5:$C$44,MATCH($C115,Presupuesto!$B$5:$B$44,0)),"¿Categoría?"))</f>
        <v/>
      </c>
    </row>
    <row r="116" spans="2:7" ht="18" customHeight="1">
      <c r="B116" s="39"/>
      <c r="C116" s="7"/>
      <c r="D116" s="17"/>
      <c r="E116" s="7"/>
      <c r="F116" s="40">
        <f>IF($B116="","",DATE(YEAR($B116),MONTH($B116),1))</f>
        <v/>
      </c>
      <c r="G116" s="41">
        <f>IF($C116="","",IFERROR(INDEX(Presupuesto!$C$5:$C$44,MATCH($C116,Presupuesto!$B$5:$B$44,0)),"¿Categoría?"))</f>
        <v/>
      </c>
    </row>
    <row r="117" spans="2:7" ht="18" customHeight="1">
      <c r="B117" s="39"/>
      <c r="C117" s="7"/>
      <c r="D117" s="17"/>
      <c r="E117" s="7"/>
      <c r="F117" s="40">
        <f>IF($B117="","",DATE(YEAR($B117),MONTH($B117),1))</f>
        <v/>
      </c>
      <c r="G117" s="41">
        <f>IF($C117="","",IFERROR(INDEX(Presupuesto!$C$5:$C$44,MATCH($C117,Presupuesto!$B$5:$B$44,0)),"¿Categoría?"))</f>
        <v/>
      </c>
    </row>
    <row r="118" spans="2:7" ht="18" customHeight="1">
      <c r="B118" s="39"/>
      <c r="C118" s="7"/>
      <c r="D118" s="17"/>
      <c r="E118" s="7"/>
      <c r="F118" s="40">
        <f>IF($B118="","",DATE(YEAR($B118),MONTH($B118),1))</f>
        <v/>
      </c>
      <c r="G118" s="41">
        <f>IF($C118="","",IFERROR(INDEX(Presupuesto!$C$5:$C$44,MATCH($C118,Presupuesto!$B$5:$B$44,0)),"¿Categoría?"))</f>
        <v/>
      </c>
    </row>
    <row r="119" spans="2:7" ht="18" customHeight="1">
      <c r="B119" s="39"/>
      <c r="C119" s="7"/>
      <c r="D119" s="17"/>
      <c r="E119" s="7"/>
      <c r="F119" s="40">
        <f>IF($B119="","",DATE(YEAR($B119),MONTH($B119),1))</f>
        <v/>
      </c>
      <c r="G119" s="41">
        <f>IF($C119="","",IFERROR(INDEX(Presupuesto!$C$5:$C$44,MATCH($C119,Presupuesto!$B$5:$B$44,0)),"¿Categoría?"))</f>
        <v/>
      </c>
    </row>
    <row r="120" spans="2:7" ht="18" customHeight="1">
      <c r="B120" s="39"/>
      <c r="C120" s="7"/>
      <c r="D120" s="17"/>
      <c r="E120" s="7"/>
      <c r="F120" s="40">
        <f>IF($B120="","",DATE(YEAR($B120),MONTH($B120),1))</f>
        <v/>
      </c>
      <c r="G120" s="41">
        <f>IF($C120="","",IFERROR(INDEX(Presupuesto!$C$5:$C$44,MATCH($C120,Presupuesto!$B$5:$B$44,0)),"¿Categoría?"))</f>
        <v/>
      </c>
    </row>
    <row r="121" spans="2:7" ht="18" customHeight="1">
      <c r="B121" s="39"/>
      <c r="C121" s="7"/>
      <c r="D121" s="17"/>
      <c r="E121" s="7"/>
      <c r="F121" s="40">
        <f>IF($B121="","",DATE(YEAR($B121),MONTH($B121),1))</f>
        <v/>
      </c>
      <c r="G121" s="41">
        <f>IF($C121="","",IFERROR(INDEX(Presupuesto!$C$5:$C$44,MATCH($C121,Presupuesto!$B$5:$B$44,0)),"¿Categoría?"))</f>
        <v/>
      </c>
    </row>
    <row r="122" spans="2:7" ht="18" customHeight="1">
      <c r="B122" s="39"/>
      <c r="C122" s="7"/>
      <c r="D122" s="17"/>
      <c r="E122" s="7"/>
      <c r="F122" s="40">
        <f>IF($B122="","",DATE(YEAR($B122),MONTH($B122),1))</f>
        <v/>
      </c>
      <c r="G122" s="41">
        <f>IF($C122="","",IFERROR(INDEX(Presupuesto!$C$5:$C$44,MATCH($C122,Presupuesto!$B$5:$B$44,0)),"¿Categoría?"))</f>
        <v/>
      </c>
    </row>
    <row r="123" spans="2:7" ht="18" customHeight="1">
      <c r="B123" s="39"/>
      <c r="C123" s="7"/>
      <c r="D123" s="17"/>
      <c r="E123" s="7"/>
      <c r="F123" s="40">
        <f>IF($B123="","",DATE(YEAR($B123),MONTH($B123),1))</f>
        <v/>
      </c>
      <c r="G123" s="41">
        <f>IF($C123="","",IFERROR(INDEX(Presupuesto!$C$5:$C$44,MATCH($C123,Presupuesto!$B$5:$B$44,0)),"¿Categoría?"))</f>
        <v/>
      </c>
    </row>
    <row r="124" spans="2:7" ht="18" customHeight="1">
      <c r="B124" s="39"/>
      <c r="C124" s="7"/>
      <c r="D124" s="17"/>
      <c r="E124" s="7"/>
      <c r="F124" s="40">
        <f>IF($B124="","",DATE(YEAR($B124),MONTH($B124),1))</f>
        <v/>
      </c>
      <c r="G124" s="41">
        <f>IF($C124="","",IFERROR(INDEX(Presupuesto!$C$5:$C$44,MATCH($C124,Presupuesto!$B$5:$B$44,0)),"¿Categoría?"))</f>
        <v/>
      </c>
    </row>
    <row r="125" spans="2:7" ht="18" customHeight="1">
      <c r="B125" s="39"/>
      <c r="C125" s="7"/>
      <c r="D125" s="17"/>
      <c r="E125" s="7"/>
      <c r="F125" s="40">
        <f>IF($B125="","",DATE(YEAR($B125),MONTH($B125),1))</f>
        <v/>
      </c>
      <c r="G125" s="41">
        <f>IF($C125="","",IFERROR(INDEX(Presupuesto!$C$5:$C$44,MATCH($C125,Presupuesto!$B$5:$B$44,0)),"¿Categoría?"))</f>
        <v/>
      </c>
    </row>
    <row r="126" spans="2:7" ht="18" customHeight="1">
      <c r="B126" s="39"/>
      <c r="C126" s="7"/>
      <c r="D126" s="17"/>
      <c r="E126" s="7"/>
      <c r="F126" s="40">
        <f>IF($B126="","",DATE(YEAR($B126),MONTH($B126),1))</f>
        <v/>
      </c>
      <c r="G126" s="41">
        <f>IF($C126="","",IFERROR(INDEX(Presupuesto!$C$5:$C$44,MATCH($C126,Presupuesto!$B$5:$B$44,0)),"¿Categoría?"))</f>
        <v/>
      </c>
    </row>
    <row r="127" spans="2:7" ht="18" customHeight="1">
      <c r="B127" s="39"/>
      <c r="C127" s="7"/>
      <c r="D127" s="17"/>
      <c r="E127" s="7"/>
      <c r="F127" s="40">
        <f>IF($B127="","",DATE(YEAR($B127),MONTH($B127),1))</f>
        <v/>
      </c>
      <c r="G127" s="41">
        <f>IF($C127="","",IFERROR(INDEX(Presupuesto!$C$5:$C$44,MATCH($C127,Presupuesto!$B$5:$B$44,0)),"¿Categoría?"))</f>
        <v/>
      </c>
    </row>
    <row r="128" spans="2:7" ht="18" customHeight="1">
      <c r="B128" s="39"/>
      <c r="C128" s="7"/>
      <c r="D128" s="17"/>
      <c r="E128" s="7"/>
      <c r="F128" s="40">
        <f>IF($B128="","",DATE(YEAR($B128),MONTH($B128),1))</f>
        <v/>
      </c>
      <c r="G128" s="41">
        <f>IF($C128="","",IFERROR(INDEX(Presupuesto!$C$5:$C$44,MATCH($C128,Presupuesto!$B$5:$B$44,0)),"¿Categoría?"))</f>
        <v/>
      </c>
    </row>
    <row r="129" spans="2:7" ht="18" customHeight="1">
      <c r="B129" s="39"/>
      <c r="C129" s="7"/>
      <c r="D129" s="17"/>
      <c r="E129" s="7"/>
      <c r="F129" s="40">
        <f>IF($B129="","",DATE(YEAR($B129),MONTH($B129),1))</f>
        <v/>
      </c>
      <c r="G129" s="41">
        <f>IF($C129="","",IFERROR(INDEX(Presupuesto!$C$5:$C$44,MATCH($C129,Presupuesto!$B$5:$B$44,0)),"¿Categoría?"))</f>
        <v/>
      </c>
    </row>
    <row r="130" spans="2:7" ht="18" customHeight="1">
      <c r="B130" s="39"/>
      <c r="C130" s="7"/>
      <c r="D130" s="17"/>
      <c r="E130" s="7"/>
      <c r="F130" s="40">
        <f>IF($B130="","",DATE(YEAR($B130),MONTH($B130),1))</f>
        <v/>
      </c>
      <c r="G130" s="41">
        <f>IF($C130="","",IFERROR(INDEX(Presupuesto!$C$5:$C$44,MATCH($C130,Presupuesto!$B$5:$B$44,0)),"¿Categoría?"))</f>
        <v/>
      </c>
    </row>
    <row r="131" spans="2:7" ht="18" customHeight="1">
      <c r="B131" s="39"/>
      <c r="C131" s="7"/>
      <c r="D131" s="17"/>
      <c r="E131" s="7"/>
      <c r="F131" s="40">
        <f>IF($B131="","",DATE(YEAR($B131),MONTH($B131),1))</f>
        <v/>
      </c>
      <c r="G131" s="41">
        <f>IF($C131="","",IFERROR(INDEX(Presupuesto!$C$5:$C$44,MATCH($C131,Presupuesto!$B$5:$B$44,0)),"¿Categoría?"))</f>
        <v/>
      </c>
    </row>
    <row r="132" spans="2:7" ht="18" customHeight="1">
      <c r="B132" s="39"/>
      <c r="C132" s="7"/>
      <c r="D132" s="17"/>
      <c r="E132" s="7"/>
      <c r="F132" s="40">
        <f>IF($B132="","",DATE(YEAR($B132),MONTH($B132),1))</f>
        <v/>
      </c>
      <c r="G132" s="41">
        <f>IF($C132="","",IFERROR(INDEX(Presupuesto!$C$5:$C$44,MATCH($C132,Presupuesto!$B$5:$B$44,0)),"¿Categoría?"))</f>
        <v/>
      </c>
    </row>
    <row r="133" spans="2:7" ht="18" customHeight="1">
      <c r="B133" s="39"/>
      <c r="C133" s="7"/>
      <c r="D133" s="17"/>
      <c r="E133" s="7"/>
      <c r="F133" s="40">
        <f>IF($B133="","",DATE(YEAR($B133),MONTH($B133),1))</f>
        <v/>
      </c>
      <c r="G133" s="41">
        <f>IF($C133="","",IFERROR(INDEX(Presupuesto!$C$5:$C$44,MATCH($C133,Presupuesto!$B$5:$B$44,0)),"¿Categoría?"))</f>
        <v/>
      </c>
    </row>
    <row r="134" spans="2:7" ht="18" customHeight="1">
      <c r="B134" s="39"/>
      <c r="C134" s="7"/>
      <c r="D134" s="17"/>
      <c r="E134" s="7"/>
      <c r="F134" s="40">
        <f>IF($B134="","",DATE(YEAR($B134),MONTH($B134),1))</f>
        <v/>
      </c>
      <c r="G134" s="41">
        <f>IF($C134="","",IFERROR(INDEX(Presupuesto!$C$5:$C$44,MATCH($C134,Presupuesto!$B$5:$B$44,0)),"¿Categoría?"))</f>
        <v/>
      </c>
    </row>
    <row r="135" spans="2:7" ht="18" customHeight="1">
      <c r="B135" s="39"/>
      <c r="C135" s="7"/>
      <c r="D135" s="17"/>
      <c r="E135" s="7"/>
      <c r="F135" s="40">
        <f>IF($B135="","",DATE(YEAR($B135),MONTH($B135),1))</f>
        <v/>
      </c>
      <c r="G135" s="41">
        <f>IF($C135="","",IFERROR(INDEX(Presupuesto!$C$5:$C$44,MATCH($C135,Presupuesto!$B$5:$B$44,0)),"¿Categoría?"))</f>
        <v/>
      </c>
    </row>
    <row r="136" spans="2:7" ht="18" customHeight="1">
      <c r="B136" s="39"/>
      <c r="C136" s="7"/>
      <c r="D136" s="17"/>
      <c r="E136" s="7"/>
      <c r="F136" s="40">
        <f>IF($B136="","",DATE(YEAR($B136),MONTH($B136),1))</f>
        <v/>
      </c>
      <c r="G136" s="41">
        <f>IF($C136="","",IFERROR(INDEX(Presupuesto!$C$5:$C$44,MATCH($C136,Presupuesto!$B$5:$B$44,0)),"¿Categoría?"))</f>
        <v/>
      </c>
    </row>
    <row r="137" spans="2:7" ht="18" customHeight="1">
      <c r="B137" s="39"/>
      <c r="C137" s="7"/>
      <c r="D137" s="17"/>
      <c r="E137" s="7"/>
      <c r="F137" s="40">
        <f>IF($B137="","",DATE(YEAR($B137),MONTH($B137),1))</f>
        <v/>
      </c>
      <c r="G137" s="41">
        <f>IF($C137="","",IFERROR(INDEX(Presupuesto!$C$5:$C$44,MATCH($C137,Presupuesto!$B$5:$B$44,0)),"¿Categoría?"))</f>
        <v/>
      </c>
    </row>
    <row r="138" spans="2:7" ht="18" customHeight="1">
      <c r="B138" s="39"/>
      <c r="C138" s="7"/>
      <c r="D138" s="17"/>
      <c r="E138" s="7"/>
      <c r="F138" s="40">
        <f>IF($B138="","",DATE(YEAR($B138),MONTH($B138),1))</f>
        <v/>
      </c>
      <c r="G138" s="41">
        <f>IF($C138="","",IFERROR(INDEX(Presupuesto!$C$5:$C$44,MATCH($C138,Presupuesto!$B$5:$B$44,0)),"¿Categoría?"))</f>
        <v/>
      </c>
    </row>
    <row r="139" spans="2:7" ht="18" customHeight="1">
      <c r="B139" s="39"/>
      <c r="C139" s="7"/>
      <c r="D139" s="17"/>
      <c r="E139" s="7"/>
      <c r="F139" s="40">
        <f>IF($B139="","",DATE(YEAR($B139),MONTH($B139),1))</f>
        <v/>
      </c>
      <c r="G139" s="41">
        <f>IF($C139="","",IFERROR(INDEX(Presupuesto!$C$5:$C$44,MATCH($C139,Presupuesto!$B$5:$B$44,0)),"¿Categoría?"))</f>
        <v/>
      </c>
    </row>
    <row r="140" spans="2:7" ht="18" customHeight="1">
      <c r="B140" s="39"/>
      <c r="C140" s="7"/>
      <c r="D140" s="17"/>
      <c r="E140" s="7"/>
      <c r="F140" s="40">
        <f>IF($B140="","",DATE(YEAR($B140),MONTH($B140),1))</f>
        <v/>
      </c>
      <c r="G140" s="41">
        <f>IF($C140="","",IFERROR(INDEX(Presupuesto!$C$5:$C$44,MATCH($C140,Presupuesto!$B$5:$B$44,0)),"¿Categoría?"))</f>
        <v/>
      </c>
    </row>
    <row r="141" spans="2:7" ht="18" customHeight="1">
      <c r="B141" s="39"/>
      <c r="C141" s="7"/>
      <c r="D141" s="17"/>
      <c r="E141" s="7"/>
      <c r="F141" s="40">
        <f>IF($B141="","",DATE(YEAR($B141),MONTH($B141),1))</f>
        <v/>
      </c>
      <c r="G141" s="41">
        <f>IF($C141="","",IFERROR(INDEX(Presupuesto!$C$5:$C$44,MATCH($C141,Presupuesto!$B$5:$B$44,0)),"¿Categoría?"))</f>
        <v/>
      </c>
    </row>
    <row r="142" spans="2:7" ht="18" customHeight="1">
      <c r="B142" s="39"/>
      <c r="C142" s="7"/>
      <c r="D142" s="17"/>
      <c r="E142" s="7"/>
      <c r="F142" s="40">
        <f>IF($B142="","",DATE(YEAR($B142),MONTH($B142),1))</f>
        <v/>
      </c>
      <c r="G142" s="41">
        <f>IF($C142="","",IFERROR(INDEX(Presupuesto!$C$5:$C$44,MATCH($C142,Presupuesto!$B$5:$B$44,0)),"¿Categoría?"))</f>
        <v/>
      </c>
    </row>
    <row r="143" spans="2:7" ht="18" customHeight="1">
      <c r="B143" s="39"/>
      <c r="C143" s="7"/>
      <c r="D143" s="17"/>
      <c r="E143" s="7"/>
      <c r="F143" s="40">
        <f>IF($B143="","",DATE(YEAR($B143),MONTH($B143),1))</f>
        <v/>
      </c>
      <c r="G143" s="41">
        <f>IF($C143="","",IFERROR(INDEX(Presupuesto!$C$5:$C$44,MATCH($C143,Presupuesto!$B$5:$B$44,0)),"¿Categoría?"))</f>
        <v/>
      </c>
    </row>
    <row r="144" spans="2:7" ht="18" customHeight="1">
      <c r="B144" s="39"/>
      <c r="C144" s="7"/>
      <c r="D144" s="17"/>
      <c r="E144" s="7"/>
      <c r="F144" s="40">
        <f>IF($B144="","",DATE(YEAR($B144),MONTH($B144),1))</f>
        <v/>
      </c>
      <c r="G144" s="41">
        <f>IF($C144="","",IFERROR(INDEX(Presupuesto!$C$5:$C$44,MATCH($C144,Presupuesto!$B$5:$B$44,0)),"¿Categoría?"))</f>
        <v/>
      </c>
    </row>
    <row r="145" spans="2:7" ht="18" customHeight="1">
      <c r="B145" s="39"/>
      <c r="C145" s="7"/>
      <c r="D145" s="17"/>
      <c r="E145" s="7"/>
      <c r="F145" s="40">
        <f>IF($B145="","",DATE(YEAR($B145),MONTH($B145),1))</f>
        <v/>
      </c>
      <c r="G145" s="41">
        <f>IF($C145="","",IFERROR(INDEX(Presupuesto!$C$5:$C$44,MATCH($C145,Presupuesto!$B$5:$B$44,0)),"¿Categoría?"))</f>
        <v/>
      </c>
    </row>
    <row r="146" spans="2:7" ht="18" customHeight="1">
      <c r="B146" s="39"/>
      <c r="C146" s="7"/>
      <c r="D146" s="17"/>
      <c r="E146" s="7"/>
      <c r="F146" s="40">
        <f>IF($B146="","",DATE(YEAR($B146),MONTH($B146),1))</f>
        <v/>
      </c>
      <c r="G146" s="41">
        <f>IF($C146="","",IFERROR(INDEX(Presupuesto!$C$5:$C$44,MATCH($C146,Presupuesto!$B$5:$B$44,0)),"¿Categoría?"))</f>
        <v/>
      </c>
    </row>
    <row r="147" spans="2:7" ht="18" customHeight="1">
      <c r="B147" s="39"/>
      <c r="C147" s="7"/>
      <c r="D147" s="17"/>
      <c r="E147" s="7"/>
      <c r="F147" s="40">
        <f>IF($B147="","",DATE(YEAR($B147),MONTH($B147),1))</f>
        <v/>
      </c>
      <c r="G147" s="41">
        <f>IF($C147="","",IFERROR(INDEX(Presupuesto!$C$5:$C$44,MATCH($C147,Presupuesto!$B$5:$B$44,0)),"¿Categoría?"))</f>
        <v/>
      </c>
    </row>
    <row r="148" spans="2:7" ht="18" customHeight="1">
      <c r="B148" s="39"/>
      <c r="C148" s="7"/>
      <c r="D148" s="17"/>
      <c r="E148" s="7"/>
      <c r="F148" s="40">
        <f>IF($B148="","",DATE(YEAR($B148),MONTH($B148),1))</f>
        <v/>
      </c>
      <c r="G148" s="41">
        <f>IF($C148="","",IFERROR(INDEX(Presupuesto!$C$5:$C$44,MATCH($C148,Presupuesto!$B$5:$B$44,0)),"¿Categoría?"))</f>
        <v/>
      </c>
    </row>
    <row r="149" spans="2:7" ht="18" customHeight="1">
      <c r="B149" s="39"/>
      <c r="C149" s="7"/>
      <c r="D149" s="17"/>
      <c r="E149" s="7"/>
      <c r="F149" s="40">
        <f>IF($B149="","",DATE(YEAR($B149),MONTH($B149),1))</f>
        <v/>
      </c>
      <c r="G149" s="41">
        <f>IF($C149="","",IFERROR(INDEX(Presupuesto!$C$5:$C$44,MATCH($C149,Presupuesto!$B$5:$B$44,0)),"¿Categoría?"))</f>
        <v/>
      </c>
    </row>
    <row r="150" spans="2:7" ht="18" customHeight="1">
      <c r="B150" s="39"/>
      <c r="C150" s="7"/>
      <c r="D150" s="17"/>
      <c r="E150" s="7"/>
      <c r="F150" s="40">
        <f>IF($B150="","",DATE(YEAR($B150),MONTH($B150),1))</f>
        <v/>
      </c>
      <c r="G150" s="41">
        <f>IF($C150="","",IFERROR(INDEX(Presupuesto!$C$5:$C$44,MATCH($C150,Presupuesto!$B$5:$B$44,0)),"¿Categoría?"))</f>
        <v/>
      </c>
    </row>
    <row r="151" spans="2:7" ht="18" customHeight="1">
      <c r="B151" s="39"/>
      <c r="C151" s="7"/>
      <c r="D151" s="17"/>
      <c r="E151" s="7"/>
      <c r="F151" s="40">
        <f>IF($B151="","",DATE(YEAR($B151),MONTH($B151),1))</f>
        <v/>
      </c>
      <c r="G151" s="41">
        <f>IF($C151="","",IFERROR(INDEX(Presupuesto!$C$5:$C$44,MATCH($C151,Presupuesto!$B$5:$B$44,0)),"¿Categoría?"))</f>
        <v/>
      </c>
    </row>
    <row r="152" spans="2:7" ht="18" customHeight="1">
      <c r="B152" s="39"/>
      <c r="C152" s="7"/>
      <c r="D152" s="17"/>
      <c r="E152" s="7"/>
      <c r="F152" s="40">
        <f>IF($B152="","",DATE(YEAR($B152),MONTH($B152),1))</f>
        <v/>
      </c>
      <c r="G152" s="41">
        <f>IF($C152="","",IFERROR(INDEX(Presupuesto!$C$5:$C$44,MATCH($C152,Presupuesto!$B$5:$B$44,0)),"¿Categoría?"))</f>
        <v/>
      </c>
    </row>
    <row r="153" spans="2:7" ht="18" customHeight="1">
      <c r="B153" s="39"/>
      <c r="C153" s="7"/>
      <c r="D153" s="17"/>
      <c r="E153" s="7"/>
      <c r="F153" s="40">
        <f>IF($B153="","",DATE(YEAR($B153),MONTH($B153),1))</f>
        <v/>
      </c>
      <c r="G153" s="41">
        <f>IF($C153="","",IFERROR(INDEX(Presupuesto!$C$5:$C$44,MATCH($C153,Presupuesto!$B$5:$B$44,0)),"¿Categoría?"))</f>
        <v/>
      </c>
    </row>
    <row r="154" spans="2:7" ht="18" customHeight="1">
      <c r="B154" s="39"/>
      <c r="C154" s="7"/>
      <c r="D154" s="17"/>
      <c r="E154" s="7"/>
      <c r="F154" s="40">
        <f>IF($B154="","",DATE(YEAR($B154),MONTH($B154),1))</f>
        <v/>
      </c>
      <c r="G154" s="41">
        <f>IF($C154="","",IFERROR(INDEX(Presupuesto!$C$5:$C$44,MATCH($C154,Presupuesto!$B$5:$B$44,0)),"¿Categoría?"))</f>
        <v/>
      </c>
    </row>
    <row r="155" spans="2:7" ht="18" customHeight="1">
      <c r="B155" s="39"/>
      <c r="C155" s="7"/>
      <c r="D155" s="17"/>
      <c r="E155" s="7"/>
      <c r="F155" s="40">
        <f>IF($B155="","",DATE(YEAR($B155),MONTH($B155),1))</f>
        <v/>
      </c>
      <c r="G155" s="41">
        <f>IF($C155="","",IFERROR(INDEX(Presupuesto!$C$5:$C$44,MATCH($C155,Presupuesto!$B$5:$B$44,0)),"¿Categoría?"))</f>
        <v/>
      </c>
    </row>
    <row r="156" spans="2:7" ht="18" customHeight="1">
      <c r="B156" s="39"/>
      <c r="C156" s="7"/>
      <c r="D156" s="17"/>
      <c r="E156" s="7"/>
      <c r="F156" s="40">
        <f>IF($B156="","",DATE(YEAR($B156),MONTH($B156),1))</f>
        <v/>
      </c>
      <c r="G156" s="41">
        <f>IF($C156="","",IFERROR(INDEX(Presupuesto!$C$5:$C$44,MATCH($C156,Presupuesto!$B$5:$B$44,0)),"¿Categoría?"))</f>
        <v/>
      </c>
    </row>
    <row r="157" spans="2:7" ht="18" customHeight="1">
      <c r="B157" s="39"/>
      <c r="C157" s="7"/>
      <c r="D157" s="17"/>
      <c r="E157" s="7"/>
      <c r="F157" s="40">
        <f>IF($B157="","",DATE(YEAR($B157),MONTH($B157),1))</f>
        <v/>
      </c>
      <c r="G157" s="41">
        <f>IF($C157="","",IFERROR(INDEX(Presupuesto!$C$5:$C$44,MATCH($C157,Presupuesto!$B$5:$B$44,0)),"¿Categoría?"))</f>
        <v/>
      </c>
    </row>
    <row r="158" spans="2:7" ht="18" customHeight="1">
      <c r="B158" s="39"/>
      <c r="C158" s="7"/>
      <c r="D158" s="17"/>
      <c r="E158" s="7"/>
      <c r="F158" s="40">
        <f>IF($B158="","",DATE(YEAR($B158),MONTH($B158),1))</f>
        <v/>
      </c>
      <c r="G158" s="41">
        <f>IF($C158="","",IFERROR(INDEX(Presupuesto!$C$5:$C$44,MATCH($C158,Presupuesto!$B$5:$B$44,0)),"¿Categoría?"))</f>
        <v/>
      </c>
    </row>
    <row r="159" spans="2:7" ht="18" customHeight="1">
      <c r="B159" s="39"/>
      <c r="C159" s="7"/>
      <c r="D159" s="17"/>
      <c r="E159" s="7"/>
      <c r="F159" s="40">
        <f>IF($B159="","",DATE(YEAR($B159),MONTH($B159),1))</f>
        <v/>
      </c>
      <c r="G159" s="41">
        <f>IF($C159="","",IFERROR(INDEX(Presupuesto!$C$5:$C$44,MATCH($C159,Presupuesto!$B$5:$B$44,0)),"¿Categoría?"))</f>
        <v/>
      </c>
    </row>
    <row r="160" spans="2:7" ht="18" customHeight="1">
      <c r="B160" s="39"/>
      <c r="C160" s="7"/>
      <c r="D160" s="17"/>
      <c r="E160" s="7"/>
      <c r="F160" s="40">
        <f>IF($B160="","",DATE(YEAR($B160),MONTH($B160),1))</f>
        <v/>
      </c>
      <c r="G160" s="41">
        <f>IF($C160="","",IFERROR(INDEX(Presupuesto!$C$5:$C$44,MATCH($C160,Presupuesto!$B$5:$B$44,0)),"¿Categoría?"))</f>
        <v/>
      </c>
    </row>
    <row r="161" spans="2:7" ht="18" customHeight="1">
      <c r="B161" s="39"/>
      <c r="C161" s="7"/>
      <c r="D161" s="17"/>
      <c r="E161" s="7"/>
      <c r="F161" s="40">
        <f>IF($B161="","",DATE(YEAR($B161),MONTH($B161),1))</f>
        <v/>
      </c>
      <c r="G161" s="41">
        <f>IF($C161="","",IFERROR(INDEX(Presupuesto!$C$5:$C$44,MATCH($C161,Presupuesto!$B$5:$B$44,0)),"¿Categoría?"))</f>
        <v/>
      </c>
    </row>
    <row r="162" spans="2:7" ht="18" customHeight="1">
      <c r="B162" s="39"/>
      <c r="C162" s="7"/>
      <c r="D162" s="17"/>
      <c r="E162" s="7"/>
      <c r="F162" s="40">
        <f>IF($B162="","",DATE(YEAR($B162),MONTH($B162),1))</f>
        <v/>
      </c>
      <c r="G162" s="41">
        <f>IF($C162="","",IFERROR(INDEX(Presupuesto!$C$5:$C$44,MATCH($C162,Presupuesto!$B$5:$B$44,0)),"¿Categoría?"))</f>
        <v/>
      </c>
    </row>
    <row r="163" spans="2:7" ht="18" customHeight="1">
      <c r="B163" s="39"/>
      <c r="C163" s="7"/>
      <c r="D163" s="17"/>
      <c r="E163" s="7"/>
      <c r="F163" s="40">
        <f>IF($B163="","",DATE(YEAR($B163),MONTH($B163),1))</f>
        <v/>
      </c>
      <c r="G163" s="41">
        <f>IF($C163="","",IFERROR(INDEX(Presupuesto!$C$5:$C$44,MATCH($C163,Presupuesto!$B$5:$B$44,0)),"¿Categoría?"))</f>
        <v/>
      </c>
    </row>
    <row r="164" spans="2:7" ht="18" customHeight="1">
      <c r="B164" s="39"/>
      <c r="C164" s="7"/>
      <c r="D164" s="17"/>
      <c r="E164" s="7"/>
      <c r="F164" s="40">
        <f>IF($B164="","",DATE(YEAR($B164),MONTH($B164),1))</f>
        <v/>
      </c>
      <c r="G164" s="41">
        <f>IF($C164="","",IFERROR(INDEX(Presupuesto!$C$5:$C$44,MATCH($C164,Presupuesto!$B$5:$B$44,0)),"¿Categoría?"))</f>
        <v/>
      </c>
    </row>
    <row r="165" spans="2:7" ht="18" customHeight="1">
      <c r="B165" s="39"/>
      <c r="C165" s="7"/>
      <c r="D165" s="17"/>
      <c r="E165" s="7"/>
      <c r="F165" s="40">
        <f>IF($B165="","",DATE(YEAR($B165),MONTH($B165),1))</f>
        <v/>
      </c>
      <c r="G165" s="41">
        <f>IF($C165="","",IFERROR(INDEX(Presupuesto!$C$5:$C$44,MATCH($C165,Presupuesto!$B$5:$B$44,0)),"¿Categoría?"))</f>
        <v/>
      </c>
    </row>
    <row r="166" spans="2:7" ht="18" customHeight="1">
      <c r="B166" s="39"/>
      <c r="C166" s="7"/>
      <c r="D166" s="17"/>
      <c r="E166" s="7"/>
      <c r="F166" s="40">
        <f>IF($B166="","",DATE(YEAR($B166),MONTH($B166),1))</f>
        <v/>
      </c>
      <c r="G166" s="41">
        <f>IF($C166="","",IFERROR(INDEX(Presupuesto!$C$5:$C$44,MATCH($C166,Presupuesto!$B$5:$B$44,0)),"¿Categoría?"))</f>
        <v/>
      </c>
    </row>
    <row r="167" spans="2:7" ht="18" customHeight="1">
      <c r="B167" s="39"/>
      <c r="C167" s="7"/>
      <c r="D167" s="17"/>
      <c r="E167" s="7"/>
      <c r="F167" s="40">
        <f>IF($B167="","",DATE(YEAR($B167),MONTH($B167),1))</f>
        <v/>
      </c>
      <c r="G167" s="41">
        <f>IF($C167="","",IFERROR(INDEX(Presupuesto!$C$5:$C$44,MATCH($C167,Presupuesto!$B$5:$B$44,0)),"¿Categoría?"))</f>
        <v/>
      </c>
    </row>
    <row r="168" spans="2:7" ht="18" customHeight="1">
      <c r="B168" s="39"/>
      <c r="C168" s="7"/>
      <c r="D168" s="17"/>
      <c r="E168" s="7"/>
      <c r="F168" s="40">
        <f>IF($B168="","",DATE(YEAR($B168),MONTH($B168),1))</f>
        <v/>
      </c>
      <c r="G168" s="41">
        <f>IF($C168="","",IFERROR(INDEX(Presupuesto!$C$5:$C$44,MATCH($C168,Presupuesto!$B$5:$B$44,0)),"¿Categoría?"))</f>
        <v/>
      </c>
    </row>
    <row r="169" spans="2:7" ht="18" customHeight="1">
      <c r="B169" s="39"/>
      <c r="C169" s="7"/>
      <c r="D169" s="17"/>
      <c r="E169" s="7"/>
      <c r="F169" s="40">
        <f>IF($B169="","",DATE(YEAR($B169),MONTH($B169),1))</f>
        <v/>
      </c>
      <c r="G169" s="41">
        <f>IF($C169="","",IFERROR(INDEX(Presupuesto!$C$5:$C$44,MATCH($C169,Presupuesto!$B$5:$B$44,0)),"¿Categoría?"))</f>
        <v/>
      </c>
    </row>
    <row r="170" spans="2:7" ht="18" customHeight="1">
      <c r="B170" s="39"/>
      <c r="C170" s="7"/>
      <c r="D170" s="17"/>
      <c r="E170" s="7"/>
      <c r="F170" s="40">
        <f>IF($B170="","",DATE(YEAR($B170),MONTH($B170),1))</f>
        <v/>
      </c>
      <c r="G170" s="41">
        <f>IF($C170="","",IFERROR(INDEX(Presupuesto!$C$5:$C$44,MATCH($C170,Presupuesto!$B$5:$B$44,0)),"¿Categoría?"))</f>
        <v/>
      </c>
    </row>
    <row r="171" spans="2:7" ht="18" customHeight="1">
      <c r="B171" s="39"/>
      <c r="C171" s="7"/>
      <c r="D171" s="17"/>
      <c r="E171" s="7"/>
      <c r="F171" s="40">
        <f>IF($B171="","",DATE(YEAR($B171),MONTH($B171),1))</f>
        <v/>
      </c>
      <c r="G171" s="41">
        <f>IF($C171="","",IFERROR(INDEX(Presupuesto!$C$5:$C$44,MATCH($C171,Presupuesto!$B$5:$B$44,0)),"¿Categoría?"))</f>
        <v/>
      </c>
    </row>
    <row r="172" spans="2:7" ht="18" customHeight="1">
      <c r="B172" s="39"/>
      <c r="C172" s="7"/>
      <c r="D172" s="17"/>
      <c r="E172" s="7"/>
      <c r="F172" s="40">
        <f>IF($B172="","",DATE(YEAR($B172),MONTH($B172),1))</f>
        <v/>
      </c>
      <c r="G172" s="41">
        <f>IF($C172="","",IFERROR(INDEX(Presupuesto!$C$5:$C$44,MATCH($C172,Presupuesto!$B$5:$B$44,0)),"¿Categoría?"))</f>
        <v/>
      </c>
    </row>
    <row r="173" spans="2:7" ht="18" customHeight="1">
      <c r="B173" s="39"/>
      <c r="C173" s="7"/>
      <c r="D173" s="17"/>
      <c r="E173" s="7"/>
      <c r="F173" s="40">
        <f>IF($B173="","",DATE(YEAR($B173),MONTH($B173),1))</f>
        <v/>
      </c>
      <c r="G173" s="41">
        <f>IF($C173="","",IFERROR(INDEX(Presupuesto!$C$5:$C$44,MATCH($C173,Presupuesto!$B$5:$B$44,0)),"¿Categoría?"))</f>
        <v/>
      </c>
    </row>
    <row r="174" spans="2:7" ht="18" customHeight="1">
      <c r="B174" s="39"/>
      <c r="C174" s="7"/>
      <c r="D174" s="17"/>
      <c r="E174" s="7"/>
      <c r="F174" s="40">
        <f>IF($B174="","",DATE(YEAR($B174),MONTH($B174),1))</f>
        <v/>
      </c>
      <c r="G174" s="41">
        <f>IF($C174="","",IFERROR(INDEX(Presupuesto!$C$5:$C$44,MATCH($C174,Presupuesto!$B$5:$B$44,0)),"¿Categoría?"))</f>
        <v/>
      </c>
    </row>
    <row r="175" spans="2:7" ht="18" customHeight="1">
      <c r="B175" s="39"/>
      <c r="C175" s="7"/>
      <c r="D175" s="17"/>
      <c r="E175" s="7"/>
      <c r="F175" s="40">
        <f>IF($B175="","",DATE(YEAR($B175),MONTH($B175),1))</f>
        <v/>
      </c>
      <c r="G175" s="41">
        <f>IF($C175="","",IFERROR(INDEX(Presupuesto!$C$5:$C$44,MATCH($C175,Presupuesto!$B$5:$B$44,0)),"¿Categoría?"))</f>
        <v/>
      </c>
    </row>
    <row r="176" spans="2:7" ht="18" customHeight="1">
      <c r="B176" s="39"/>
      <c r="C176" s="7"/>
      <c r="D176" s="17"/>
      <c r="E176" s="7"/>
      <c r="F176" s="40">
        <f>IF($B176="","",DATE(YEAR($B176),MONTH($B176),1))</f>
        <v/>
      </c>
      <c r="G176" s="41">
        <f>IF($C176="","",IFERROR(INDEX(Presupuesto!$C$5:$C$44,MATCH($C176,Presupuesto!$B$5:$B$44,0)),"¿Categoría?"))</f>
        <v/>
      </c>
    </row>
    <row r="177" spans="2:7" ht="18" customHeight="1">
      <c r="B177" s="39"/>
      <c r="C177" s="7"/>
      <c r="D177" s="17"/>
      <c r="E177" s="7"/>
      <c r="F177" s="40">
        <f>IF($B177="","",DATE(YEAR($B177),MONTH($B177),1))</f>
        <v/>
      </c>
      <c r="G177" s="41">
        <f>IF($C177="","",IFERROR(INDEX(Presupuesto!$C$5:$C$44,MATCH($C177,Presupuesto!$B$5:$B$44,0)),"¿Categoría?"))</f>
        <v/>
      </c>
    </row>
    <row r="178" spans="2:7" ht="18" customHeight="1">
      <c r="B178" s="39"/>
      <c r="C178" s="7"/>
      <c r="D178" s="17"/>
      <c r="E178" s="7"/>
      <c r="F178" s="40">
        <f>IF($B178="","",DATE(YEAR($B178),MONTH($B178),1))</f>
        <v/>
      </c>
      <c r="G178" s="41">
        <f>IF($C178="","",IFERROR(INDEX(Presupuesto!$C$5:$C$44,MATCH($C178,Presupuesto!$B$5:$B$44,0)),"¿Categoría?"))</f>
        <v/>
      </c>
    </row>
    <row r="179" spans="2:7" ht="18" customHeight="1">
      <c r="B179" s="39"/>
      <c r="C179" s="7"/>
      <c r="D179" s="17"/>
      <c r="E179" s="7"/>
      <c r="F179" s="40">
        <f>IF($B179="","",DATE(YEAR($B179),MONTH($B179),1))</f>
        <v/>
      </c>
      <c r="G179" s="41">
        <f>IF($C179="","",IFERROR(INDEX(Presupuesto!$C$5:$C$44,MATCH($C179,Presupuesto!$B$5:$B$44,0)),"¿Categoría?"))</f>
        <v/>
      </c>
    </row>
    <row r="180" spans="2:7" ht="18" customHeight="1">
      <c r="B180" s="39"/>
      <c r="C180" s="7"/>
      <c r="D180" s="17"/>
      <c r="E180" s="7"/>
      <c r="F180" s="40">
        <f>IF($B180="","",DATE(YEAR($B180),MONTH($B180),1))</f>
        <v/>
      </c>
      <c r="G180" s="41">
        <f>IF($C180="","",IFERROR(INDEX(Presupuesto!$C$5:$C$44,MATCH($C180,Presupuesto!$B$5:$B$44,0)),"¿Categoría?"))</f>
        <v/>
      </c>
    </row>
    <row r="181" spans="2:7" ht="18" customHeight="1">
      <c r="B181" s="39"/>
      <c r="C181" s="7"/>
      <c r="D181" s="17"/>
      <c r="E181" s="7"/>
      <c r="F181" s="40">
        <f>IF($B181="","",DATE(YEAR($B181),MONTH($B181),1))</f>
        <v/>
      </c>
      <c r="G181" s="41">
        <f>IF($C181="","",IFERROR(INDEX(Presupuesto!$C$5:$C$44,MATCH($C181,Presupuesto!$B$5:$B$44,0)),"¿Categoría?"))</f>
        <v/>
      </c>
    </row>
    <row r="182" spans="2:7" ht="18" customHeight="1">
      <c r="B182" s="39"/>
      <c r="C182" s="7"/>
      <c r="D182" s="17"/>
      <c r="E182" s="7"/>
      <c r="F182" s="40">
        <f>IF($B182="","",DATE(YEAR($B182),MONTH($B182),1))</f>
        <v/>
      </c>
      <c r="G182" s="41">
        <f>IF($C182="","",IFERROR(INDEX(Presupuesto!$C$5:$C$44,MATCH($C182,Presupuesto!$B$5:$B$44,0)),"¿Categoría?"))</f>
        <v/>
      </c>
    </row>
    <row r="183" spans="2:7" ht="18" customHeight="1">
      <c r="B183" s="39"/>
      <c r="C183" s="7"/>
      <c r="D183" s="17"/>
      <c r="E183" s="7"/>
      <c r="F183" s="40">
        <f>IF($B183="","",DATE(YEAR($B183),MONTH($B183),1))</f>
        <v/>
      </c>
      <c r="G183" s="41">
        <f>IF($C183="","",IFERROR(INDEX(Presupuesto!$C$5:$C$44,MATCH($C183,Presupuesto!$B$5:$B$44,0)),"¿Categoría?"))</f>
        <v/>
      </c>
    </row>
    <row r="184" spans="2:7" ht="18" customHeight="1">
      <c r="B184" s="39"/>
      <c r="C184" s="7"/>
      <c r="D184" s="17"/>
      <c r="E184" s="7"/>
      <c r="F184" s="40">
        <f>IF($B184="","",DATE(YEAR($B184),MONTH($B184),1))</f>
        <v/>
      </c>
      <c r="G184" s="41">
        <f>IF($C184="","",IFERROR(INDEX(Presupuesto!$C$5:$C$44,MATCH($C184,Presupuesto!$B$5:$B$44,0)),"¿Categoría?"))</f>
        <v/>
      </c>
    </row>
    <row r="185" spans="2:7" ht="18" customHeight="1">
      <c r="B185" s="39"/>
      <c r="C185" s="7"/>
      <c r="D185" s="17"/>
      <c r="E185" s="7"/>
      <c r="F185" s="40">
        <f>IF($B185="","",DATE(YEAR($B185),MONTH($B185),1))</f>
        <v/>
      </c>
      <c r="G185" s="41">
        <f>IF($C185="","",IFERROR(INDEX(Presupuesto!$C$5:$C$44,MATCH($C185,Presupuesto!$B$5:$B$44,0)),"¿Categoría?"))</f>
        <v/>
      </c>
    </row>
    <row r="186" spans="2:7" ht="18" customHeight="1">
      <c r="B186" s="39"/>
      <c r="C186" s="7"/>
      <c r="D186" s="17"/>
      <c r="E186" s="7"/>
      <c r="F186" s="40">
        <f>IF($B186="","",DATE(YEAR($B186),MONTH($B186),1))</f>
        <v/>
      </c>
      <c r="G186" s="41">
        <f>IF($C186="","",IFERROR(INDEX(Presupuesto!$C$5:$C$44,MATCH($C186,Presupuesto!$B$5:$B$44,0)),"¿Categoría?"))</f>
        <v/>
      </c>
    </row>
    <row r="187" spans="2:7" ht="18" customHeight="1">
      <c r="B187" s="39"/>
      <c r="C187" s="7"/>
      <c r="D187" s="17"/>
      <c r="E187" s="7"/>
      <c r="F187" s="40">
        <f>IF($B187="","",DATE(YEAR($B187),MONTH($B187),1))</f>
        <v/>
      </c>
      <c r="G187" s="41">
        <f>IF($C187="","",IFERROR(INDEX(Presupuesto!$C$5:$C$44,MATCH($C187,Presupuesto!$B$5:$B$44,0)),"¿Categoría?"))</f>
        <v/>
      </c>
    </row>
    <row r="188" spans="2:7" ht="18" customHeight="1">
      <c r="B188" s="39"/>
      <c r="C188" s="7"/>
      <c r="D188" s="17"/>
      <c r="E188" s="7"/>
      <c r="F188" s="40">
        <f>IF($B188="","",DATE(YEAR($B188),MONTH($B188),1))</f>
        <v/>
      </c>
      <c r="G188" s="41">
        <f>IF($C188="","",IFERROR(INDEX(Presupuesto!$C$5:$C$44,MATCH($C188,Presupuesto!$B$5:$B$44,0)),"¿Categoría?"))</f>
        <v/>
      </c>
    </row>
    <row r="189" spans="2:7" ht="18" customHeight="1">
      <c r="B189" s="39"/>
      <c r="C189" s="7"/>
      <c r="D189" s="17"/>
      <c r="E189" s="7"/>
      <c r="F189" s="40">
        <f>IF($B189="","",DATE(YEAR($B189),MONTH($B189),1))</f>
        <v/>
      </c>
      <c r="G189" s="41">
        <f>IF($C189="","",IFERROR(INDEX(Presupuesto!$C$5:$C$44,MATCH($C189,Presupuesto!$B$5:$B$44,0)),"¿Categoría?"))</f>
        <v/>
      </c>
    </row>
    <row r="190" spans="2:7" ht="18" customHeight="1">
      <c r="B190" s="39"/>
      <c r="C190" s="7"/>
      <c r="D190" s="17"/>
      <c r="E190" s="7"/>
      <c r="F190" s="40">
        <f>IF($B190="","",DATE(YEAR($B190),MONTH($B190),1))</f>
        <v/>
      </c>
      <c r="G190" s="41">
        <f>IF($C190="","",IFERROR(INDEX(Presupuesto!$C$5:$C$44,MATCH($C190,Presupuesto!$B$5:$B$44,0)),"¿Categoría?"))</f>
        <v/>
      </c>
    </row>
    <row r="191" spans="2:7" ht="18" customHeight="1">
      <c r="B191" s="39"/>
      <c r="C191" s="7"/>
      <c r="D191" s="17"/>
      <c r="E191" s="7"/>
      <c r="F191" s="40">
        <f>IF($B191="","",DATE(YEAR($B191),MONTH($B191),1))</f>
        <v/>
      </c>
      <c r="G191" s="41">
        <f>IF($C191="","",IFERROR(INDEX(Presupuesto!$C$5:$C$44,MATCH($C191,Presupuesto!$B$5:$B$44,0)),"¿Categoría?"))</f>
        <v/>
      </c>
    </row>
    <row r="192" spans="2:7" ht="18" customHeight="1">
      <c r="B192" s="39"/>
      <c r="C192" s="7"/>
      <c r="D192" s="17"/>
      <c r="E192" s="7"/>
      <c r="F192" s="40">
        <f>IF($B192="","",DATE(YEAR($B192),MONTH($B192),1))</f>
        <v/>
      </c>
      <c r="G192" s="41">
        <f>IF($C192="","",IFERROR(INDEX(Presupuesto!$C$5:$C$44,MATCH($C192,Presupuesto!$B$5:$B$44,0)),"¿Categoría?"))</f>
        <v/>
      </c>
    </row>
    <row r="193" spans="2:7" ht="18" customHeight="1">
      <c r="B193" s="39"/>
      <c r="C193" s="7"/>
      <c r="D193" s="17"/>
      <c r="E193" s="7"/>
      <c r="F193" s="40">
        <f>IF($B193="","",DATE(YEAR($B193),MONTH($B193),1))</f>
        <v/>
      </c>
      <c r="G193" s="41">
        <f>IF($C193="","",IFERROR(INDEX(Presupuesto!$C$5:$C$44,MATCH($C193,Presupuesto!$B$5:$B$44,0)),"¿Categoría?"))</f>
        <v/>
      </c>
    </row>
    <row r="194" spans="2:7" ht="18" customHeight="1">
      <c r="B194" s="39"/>
      <c r="C194" s="7"/>
      <c r="D194" s="17"/>
      <c r="E194" s="7"/>
      <c r="F194" s="40">
        <f>IF($B194="","",DATE(YEAR($B194),MONTH($B194),1))</f>
        <v/>
      </c>
      <c r="G194" s="41">
        <f>IF($C194="","",IFERROR(INDEX(Presupuesto!$C$5:$C$44,MATCH($C194,Presupuesto!$B$5:$B$44,0)),"¿Categoría?"))</f>
        <v/>
      </c>
    </row>
    <row r="195" spans="2:7" ht="18" customHeight="1">
      <c r="B195" s="39"/>
      <c r="C195" s="7"/>
      <c r="D195" s="17"/>
      <c r="E195" s="7"/>
      <c r="F195" s="40">
        <f>IF($B195="","",DATE(YEAR($B195),MONTH($B195),1))</f>
        <v/>
      </c>
      <c r="G195" s="41">
        <f>IF($C195="","",IFERROR(INDEX(Presupuesto!$C$5:$C$44,MATCH($C195,Presupuesto!$B$5:$B$44,0)),"¿Categoría?"))</f>
        <v/>
      </c>
    </row>
    <row r="196" spans="2:7" ht="18" customHeight="1">
      <c r="B196" s="39"/>
      <c r="C196" s="7"/>
      <c r="D196" s="17"/>
      <c r="E196" s="7"/>
      <c r="F196" s="40">
        <f>IF($B196="","",DATE(YEAR($B196),MONTH($B196),1))</f>
        <v/>
      </c>
      <c r="G196" s="41">
        <f>IF($C196="","",IFERROR(INDEX(Presupuesto!$C$5:$C$44,MATCH($C196,Presupuesto!$B$5:$B$44,0)),"¿Categoría?"))</f>
        <v/>
      </c>
    </row>
    <row r="197" spans="2:7" ht="18" customHeight="1">
      <c r="B197" s="39"/>
      <c r="C197" s="7"/>
      <c r="D197" s="17"/>
      <c r="E197" s="7"/>
      <c r="F197" s="40">
        <f>IF($B197="","",DATE(YEAR($B197),MONTH($B197),1))</f>
        <v/>
      </c>
      <c r="G197" s="41">
        <f>IF($C197="","",IFERROR(INDEX(Presupuesto!$C$5:$C$44,MATCH($C197,Presupuesto!$B$5:$B$44,0)),"¿Categoría?"))</f>
        <v/>
      </c>
    </row>
    <row r="198" spans="2:7" ht="18" customHeight="1">
      <c r="B198" s="39"/>
      <c r="C198" s="7"/>
      <c r="D198" s="17"/>
      <c r="E198" s="7"/>
      <c r="F198" s="40">
        <f>IF($B198="","",DATE(YEAR($B198),MONTH($B198),1))</f>
        <v/>
      </c>
      <c r="G198" s="41">
        <f>IF($C198="","",IFERROR(INDEX(Presupuesto!$C$5:$C$44,MATCH($C198,Presupuesto!$B$5:$B$44,0)),"¿Categoría?"))</f>
        <v/>
      </c>
    </row>
    <row r="199" spans="2:7" ht="18" customHeight="1">
      <c r="B199" s="39"/>
      <c r="C199" s="7"/>
      <c r="D199" s="17"/>
      <c r="E199" s="7"/>
      <c r="F199" s="40">
        <f>IF($B199="","",DATE(YEAR($B199),MONTH($B199),1))</f>
        <v/>
      </c>
      <c r="G199" s="41">
        <f>IF($C199="","",IFERROR(INDEX(Presupuesto!$C$5:$C$44,MATCH($C199,Presupuesto!$B$5:$B$44,0)),"¿Categoría?"))</f>
        <v/>
      </c>
    </row>
    <row r="200" spans="2:7" ht="18" customHeight="1">
      <c r="B200" s="39"/>
      <c r="C200" s="7"/>
      <c r="D200" s="17"/>
      <c r="E200" s="7"/>
      <c r="F200" s="40">
        <f>IF($B200="","",DATE(YEAR($B200),MONTH($B200),1))</f>
        <v/>
      </c>
      <c r="G200" s="41">
        <f>IF($C200="","",IFERROR(INDEX(Presupuesto!$C$5:$C$44,MATCH($C200,Presupuesto!$B$5:$B$44,0)),"¿Categoría?"))</f>
        <v/>
      </c>
    </row>
    <row r="201" spans="2:7" ht="18" customHeight="1">
      <c r="B201" s="39"/>
      <c r="C201" s="7"/>
      <c r="D201" s="17"/>
      <c r="E201" s="7"/>
      <c r="F201" s="40">
        <f>IF($B201="","",DATE(YEAR($B201),MONTH($B201),1))</f>
        <v/>
      </c>
      <c r="G201" s="41">
        <f>IF($C201="","",IFERROR(INDEX(Presupuesto!$C$5:$C$44,MATCH($C201,Presupuesto!$B$5:$B$44,0)),"¿Categoría?"))</f>
        <v/>
      </c>
    </row>
    <row r="202" spans="2:7" ht="18" customHeight="1">
      <c r="B202" s="39"/>
      <c r="C202" s="7"/>
      <c r="D202" s="17"/>
      <c r="E202" s="7"/>
      <c r="F202" s="40">
        <f>IF($B202="","",DATE(YEAR($B202),MONTH($B202),1))</f>
        <v/>
      </c>
      <c r="G202" s="41">
        <f>IF($C202="","",IFERROR(INDEX(Presupuesto!$C$5:$C$44,MATCH($C202,Presupuesto!$B$5:$B$44,0)),"¿Categoría?"))</f>
        <v/>
      </c>
    </row>
    <row r="203" spans="2:7" ht="18" customHeight="1">
      <c r="B203" s="39"/>
      <c r="C203" s="7"/>
      <c r="D203" s="17"/>
      <c r="E203" s="7"/>
      <c r="F203" s="40">
        <f>IF($B203="","",DATE(YEAR($B203),MONTH($B203),1))</f>
        <v/>
      </c>
      <c r="G203" s="41">
        <f>IF($C203="","",IFERROR(INDEX(Presupuesto!$C$5:$C$44,MATCH($C203,Presupuesto!$B$5:$B$44,0)),"¿Categoría?"))</f>
        <v/>
      </c>
    </row>
    <row r="204" spans="2:7" ht="18" customHeight="1">
      <c r="B204" s="39"/>
      <c r="C204" s="7"/>
      <c r="D204" s="17"/>
      <c r="E204" s="7"/>
      <c r="F204" s="40">
        <f>IF($B204="","",DATE(YEAR($B204),MONTH($B204),1))</f>
        <v/>
      </c>
      <c r="G204" s="41">
        <f>IF($C204="","",IFERROR(INDEX(Presupuesto!$C$5:$C$44,MATCH($C204,Presupuesto!$B$5:$B$44,0)),"¿Categoría?"))</f>
        <v/>
      </c>
    </row>
    <row r="205" spans="2:7" ht="18" customHeight="1">
      <c r="B205" s="39"/>
      <c r="C205" s="7"/>
      <c r="D205" s="17"/>
      <c r="E205" s="7"/>
      <c r="F205" s="40">
        <f>IF($B205="","",DATE(YEAR($B205),MONTH($B205),1))</f>
        <v/>
      </c>
      <c r="G205" s="41">
        <f>IF($C205="","",IFERROR(INDEX(Presupuesto!$C$5:$C$44,MATCH($C205,Presupuesto!$B$5:$B$44,0)),"¿Categoría?"))</f>
        <v/>
      </c>
    </row>
    <row r="206" spans="2:7" ht="18" customHeight="1">
      <c r="B206" s="39"/>
      <c r="C206" s="7"/>
      <c r="D206" s="17"/>
      <c r="E206" s="7"/>
      <c r="F206" s="40">
        <f>IF($B206="","",DATE(YEAR($B206),MONTH($B206),1))</f>
        <v/>
      </c>
      <c r="G206" s="41">
        <f>IF($C206="","",IFERROR(INDEX(Presupuesto!$C$5:$C$44,MATCH($C206,Presupuesto!$B$5:$B$44,0)),"¿Categoría?"))</f>
        <v/>
      </c>
    </row>
    <row r="207" spans="2:7" ht="18" customHeight="1">
      <c r="B207" s="39"/>
      <c r="C207" s="7"/>
      <c r="D207" s="17"/>
      <c r="E207" s="7"/>
      <c r="F207" s="40">
        <f>IF($B207="","",DATE(YEAR($B207),MONTH($B207),1))</f>
        <v/>
      </c>
      <c r="G207" s="41">
        <f>IF($C207="","",IFERROR(INDEX(Presupuesto!$C$5:$C$44,MATCH($C207,Presupuesto!$B$5:$B$44,0)),"¿Categoría?"))</f>
        <v/>
      </c>
    </row>
    <row r="208" spans="2:7" ht="18" customHeight="1">
      <c r="B208" s="39"/>
      <c r="C208" s="7"/>
      <c r="D208" s="17"/>
      <c r="E208" s="7"/>
      <c r="F208" s="40">
        <f>IF($B208="","",DATE(YEAR($B208),MONTH($B208),1))</f>
        <v/>
      </c>
      <c r="G208" s="41">
        <f>IF($C208="","",IFERROR(INDEX(Presupuesto!$C$5:$C$44,MATCH($C208,Presupuesto!$B$5:$B$44,0)),"¿Categoría?"))</f>
        <v/>
      </c>
    </row>
    <row r="209" spans="2:7" ht="18" customHeight="1">
      <c r="B209" s="39"/>
      <c r="C209" s="7"/>
      <c r="D209" s="17"/>
      <c r="E209" s="7"/>
      <c r="F209" s="40">
        <f>IF($B209="","",DATE(YEAR($B209),MONTH($B209),1))</f>
        <v/>
      </c>
      <c r="G209" s="41">
        <f>IF($C209="","",IFERROR(INDEX(Presupuesto!$C$5:$C$44,MATCH($C209,Presupuesto!$B$5:$B$44,0)),"¿Categoría?"))</f>
        <v/>
      </c>
    </row>
    <row r="210" spans="2:7" ht="18" customHeight="1">
      <c r="B210" s="39"/>
      <c r="C210" s="7"/>
      <c r="D210" s="17"/>
      <c r="E210" s="7"/>
      <c r="F210" s="40">
        <f>IF($B210="","",DATE(YEAR($B210),MONTH($B210),1))</f>
        <v/>
      </c>
      <c r="G210" s="41">
        <f>IF($C210="","",IFERROR(INDEX(Presupuesto!$C$5:$C$44,MATCH($C210,Presupuesto!$B$5:$B$44,0)),"¿Categoría?"))</f>
        <v/>
      </c>
    </row>
    <row r="211" spans="2:7" ht="18" customHeight="1">
      <c r="B211" s="39"/>
      <c r="C211" s="7"/>
      <c r="D211" s="17"/>
      <c r="E211" s="7"/>
      <c r="F211" s="40">
        <f>IF($B211="","",DATE(YEAR($B211),MONTH($B211),1))</f>
        <v/>
      </c>
      <c r="G211" s="41">
        <f>IF($C211="","",IFERROR(INDEX(Presupuesto!$C$5:$C$44,MATCH($C211,Presupuesto!$B$5:$B$44,0)),"¿Categoría?"))</f>
        <v/>
      </c>
    </row>
    <row r="212" spans="2:7" ht="18" customHeight="1">
      <c r="B212" s="39"/>
      <c r="C212" s="7"/>
      <c r="D212" s="17"/>
      <c r="E212" s="7"/>
      <c r="F212" s="40">
        <f>IF($B212="","",DATE(YEAR($B212),MONTH($B212),1))</f>
        <v/>
      </c>
      <c r="G212" s="41">
        <f>IF($C212="","",IFERROR(INDEX(Presupuesto!$C$5:$C$44,MATCH($C212,Presupuesto!$B$5:$B$44,0)),"¿Categoría?"))</f>
        <v/>
      </c>
    </row>
    <row r="213" spans="2:7" ht="18" customHeight="1">
      <c r="B213" s="39"/>
      <c r="C213" s="7"/>
      <c r="D213" s="17"/>
      <c r="E213" s="7"/>
      <c r="F213" s="40">
        <f>IF($B213="","",DATE(YEAR($B213),MONTH($B213),1))</f>
        <v/>
      </c>
      <c r="G213" s="41">
        <f>IF($C213="","",IFERROR(INDEX(Presupuesto!$C$5:$C$44,MATCH($C213,Presupuesto!$B$5:$B$44,0)),"¿Categoría?"))</f>
        <v/>
      </c>
    </row>
    <row r="214" spans="2:7" ht="18" customHeight="1">
      <c r="B214" s="39"/>
      <c r="C214" s="7"/>
      <c r="D214" s="17"/>
      <c r="E214" s="7"/>
      <c r="F214" s="40">
        <f>IF($B214="","",DATE(YEAR($B214),MONTH($B214),1))</f>
        <v/>
      </c>
      <c r="G214" s="41">
        <f>IF($C214="","",IFERROR(INDEX(Presupuesto!$C$5:$C$44,MATCH($C214,Presupuesto!$B$5:$B$44,0)),"¿Categoría?"))</f>
        <v/>
      </c>
    </row>
    <row r="215" spans="2:7" ht="18" customHeight="1">
      <c r="B215" s="39"/>
      <c r="C215" s="7"/>
      <c r="D215" s="17"/>
      <c r="E215" s="7"/>
      <c r="F215" s="40">
        <f>IF($B215="","",DATE(YEAR($B215),MONTH($B215),1))</f>
        <v/>
      </c>
      <c r="G215" s="41">
        <f>IF($C215="","",IFERROR(INDEX(Presupuesto!$C$5:$C$44,MATCH($C215,Presupuesto!$B$5:$B$44,0)),"¿Categoría?"))</f>
        <v/>
      </c>
    </row>
    <row r="216" spans="2:7" ht="18" customHeight="1">
      <c r="B216" s="39"/>
      <c r="C216" s="7"/>
      <c r="D216" s="17"/>
      <c r="E216" s="7"/>
      <c r="F216" s="40">
        <f>IF($B216="","",DATE(YEAR($B216),MONTH($B216),1))</f>
        <v/>
      </c>
      <c r="G216" s="41">
        <f>IF($C216="","",IFERROR(INDEX(Presupuesto!$C$5:$C$44,MATCH($C216,Presupuesto!$B$5:$B$44,0)),"¿Categoría?"))</f>
        <v/>
      </c>
    </row>
    <row r="217" spans="2:7" ht="18" customHeight="1">
      <c r="B217" s="39"/>
      <c r="C217" s="7"/>
      <c r="D217" s="17"/>
      <c r="E217" s="7"/>
      <c r="F217" s="40">
        <f>IF($B217="","",DATE(YEAR($B217),MONTH($B217),1))</f>
        <v/>
      </c>
      <c r="G217" s="41">
        <f>IF($C217="","",IFERROR(INDEX(Presupuesto!$C$5:$C$44,MATCH($C217,Presupuesto!$B$5:$B$44,0)),"¿Categoría?"))</f>
        <v/>
      </c>
    </row>
    <row r="218" spans="2:7" ht="18" customHeight="1">
      <c r="B218" s="39"/>
      <c r="C218" s="7"/>
      <c r="D218" s="17"/>
      <c r="E218" s="7"/>
      <c r="F218" s="40">
        <f>IF($B218="","",DATE(YEAR($B218),MONTH($B218),1))</f>
        <v/>
      </c>
      <c r="G218" s="41">
        <f>IF($C218="","",IFERROR(INDEX(Presupuesto!$C$5:$C$44,MATCH($C218,Presupuesto!$B$5:$B$44,0)),"¿Categoría?"))</f>
        <v/>
      </c>
    </row>
    <row r="219" spans="2:7" ht="18" customHeight="1">
      <c r="B219" s="39"/>
      <c r="C219" s="7"/>
      <c r="D219" s="17"/>
      <c r="E219" s="7"/>
      <c r="F219" s="40">
        <f>IF($B219="","",DATE(YEAR($B219),MONTH($B219),1))</f>
        <v/>
      </c>
      <c r="G219" s="41">
        <f>IF($C219="","",IFERROR(INDEX(Presupuesto!$C$5:$C$44,MATCH($C219,Presupuesto!$B$5:$B$44,0)),"¿Categoría?"))</f>
        <v/>
      </c>
    </row>
    <row r="220" spans="2:7" ht="18" customHeight="1">
      <c r="B220" s="39"/>
      <c r="C220" s="7"/>
      <c r="D220" s="17"/>
      <c r="E220" s="7"/>
      <c r="F220" s="40">
        <f>IF($B220="","",DATE(YEAR($B220),MONTH($B220),1))</f>
        <v/>
      </c>
      <c r="G220" s="41">
        <f>IF($C220="","",IFERROR(INDEX(Presupuesto!$C$5:$C$44,MATCH($C220,Presupuesto!$B$5:$B$44,0)),"¿Categoría?"))</f>
        <v/>
      </c>
    </row>
    <row r="221" spans="2:7" ht="18" customHeight="1">
      <c r="B221" s="39"/>
      <c r="C221" s="7"/>
      <c r="D221" s="17"/>
      <c r="E221" s="7"/>
      <c r="F221" s="40">
        <f>IF($B221="","",DATE(YEAR($B221),MONTH($B221),1))</f>
        <v/>
      </c>
      <c r="G221" s="41">
        <f>IF($C221="","",IFERROR(INDEX(Presupuesto!$C$5:$C$44,MATCH($C221,Presupuesto!$B$5:$B$44,0)),"¿Categoría?"))</f>
        <v/>
      </c>
    </row>
    <row r="222" spans="2:7" ht="18" customHeight="1">
      <c r="B222" s="39"/>
      <c r="C222" s="7"/>
      <c r="D222" s="17"/>
      <c r="E222" s="7"/>
      <c r="F222" s="40">
        <f>IF($B222="","",DATE(YEAR($B222),MONTH($B222),1))</f>
        <v/>
      </c>
      <c r="G222" s="41">
        <f>IF($C222="","",IFERROR(INDEX(Presupuesto!$C$5:$C$44,MATCH($C222,Presupuesto!$B$5:$B$44,0)),"¿Categoría?"))</f>
        <v/>
      </c>
    </row>
    <row r="223" spans="2:7" ht="18" customHeight="1">
      <c r="B223" s="39"/>
      <c r="C223" s="7"/>
      <c r="D223" s="17"/>
      <c r="E223" s="7"/>
      <c r="F223" s="40">
        <f>IF($B223="","",DATE(YEAR($B223),MONTH($B223),1))</f>
        <v/>
      </c>
      <c r="G223" s="41">
        <f>IF($C223="","",IFERROR(INDEX(Presupuesto!$C$5:$C$44,MATCH($C223,Presupuesto!$B$5:$B$44,0)),"¿Categoría?"))</f>
        <v/>
      </c>
    </row>
    <row r="224" spans="2:7" ht="18" customHeight="1">
      <c r="B224" s="39"/>
      <c r="C224" s="7"/>
      <c r="D224" s="17"/>
      <c r="E224" s="7"/>
      <c r="F224" s="40">
        <f>IF($B224="","",DATE(YEAR($B224),MONTH($B224),1))</f>
        <v/>
      </c>
      <c r="G224" s="41">
        <f>IF($C224="","",IFERROR(INDEX(Presupuesto!$C$5:$C$44,MATCH($C224,Presupuesto!$B$5:$B$44,0)),"¿Categoría?"))</f>
        <v/>
      </c>
    </row>
    <row r="225" spans="2:7" ht="18" customHeight="1">
      <c r="B225" s="39"/>
      <c r="C225" s="7"/>
      <c r="D225" s="17"/>
      <c r="E225" s="7"/>
      <c r="F225" s="40">
        <f>IF($B225="","",DATE(YEAR($B225),MONTH($B225),1))</f>
        <v/>
      </c>
      <c r="G225" s="41">
        <f>IF($C225="","",IFERROR(INDEX(Presupuesto!$C$5:$C$44,MATCH($C225,Presupuesto!$B$5:$B$44,0)),"¿Categoría?"))</f>
        <v/>
      </c>
    </row>
    <row r="226" spans="2:7" ht="18" customHeight="1">
      <c r="B226" s="39"/>
      <c r="C226" s="7"/>
      <c r="D226" s="17"/>
      <c r="E226" s="7"/>
      <c r="F226" s="40">
        <f>IF($B226="","",DATE(YEAR($B226),MONTH($B226),1))</f>
        <v/>
      </c>
      <c r="G226" s="41">
        <f>IF($C226="","",IFERROR(INDEX(Presupuesto!$C$5:$C$44,MATCH($C226,Presupuesto!$B$5:$B$44,0)),"¿Categoría?"))</f>
        <v/>
      </c>
    </row>
    <row r="227" spans="2:7" ht="18" customHeight="1">
      <c r="B227" s="39"/>
      <c r="C227" s="7"/>
      <c r="D227" s="17"/>
      <c r="E227" s="7"/>
      <c r="F227" s="40">
        <f>IF($B227="","",DATE(YEAR($B227),MONTH($B227),1))</f>
        <v/>
      </c>
      <c r="G227" s="41">
        <f>IF($C227="","",IFERROR(INDEX(Presupuesto!$C$5:$C$44,MATCH($C227,Presupuesto!$B$5:$B$44,0)),"¿Categoría?"))</f>
        <v/>
      </c>
    </row>
    <row r="228" spans="2:7" ht="18" customHeight="1">
      <c r="B228" s="39"/>
      <c r="C228" s="7"/>
      <c r="D228" s="17"/>
      <c r="E228" s="7"/>
      <c r="F228" s="40">
        <f>IF($B228="","",DATE(YEAR($B228),MONTH($B228),1))</f>
        <v/>
      </c>
      <c r="G228" s="41">
        <f>IF($C228="","",IFERROR(INDEX(Presupuesto!$C$5:$C$44,MATCH($C228,Presupuesto!$B$5:$B$44,0)),"¿Categoría?"))</f>
        <v/>
      </c>
    </row>
    <row r="229" spans="2:7" ht="18" customHeight="1">
      <c r="B229" s="39"/>
      <c r="C229" s="7"/>
      <c r="D229" s="17"/>
      <c r="E229" s="7"/>
      <c r="F229" s="40">
        <f>IF($B229="","",DATE(YEAR($B229),MONTH($B229),1))</f>
        <v/>
      </c>
      <c r="G229" s="41">
        <f>IF($C229="","",IFERROR(INDEX(Presupuesto!$C$5:$C$44,MATCH($C229,Presupuesto!$B$5:$B$44,0)),"¿Categoría?"))</f>
        <v/>
      </c>
    </row>
    <row r="230" spans="2:7" ht="18" customHeight="1">
      <c r="B230" s="39"/>
      <c r="C230" s="7"/>
      <c r="D230" s="17"/>
      <c r="E230" s="7"/>
      <c r="F230" s="40">
        <f>IF($B230="","",DATE(YEAR($B230),MONTH($B230),1))</f>
        <v/>
      </c>
      <c r="G230" s="41">
        <f>IF($C230="","",IFERROR(INDEX(Presupuesto!$C$5:$C$44,MATCH($C230,Presupuesto!$B$5:$B$44,0)),"¿Categoría?"))</f>
        <v/>
      </c>
    </row>
    <row r="231" spans="2:7" ht="18" customHeight="1">
      <c r="B231" s="39"/>
      <c r="C231" s="7"/>
      <c r="D231" s="17"/>
      <c r="E231" s="7"/>
      <c r="F231" s="40">
        <f>IF($B231="","",DATE(YEAR($B231),MONTH($B231),1))</f>
        <v/>
      </c>
      <c r="G231" s="41">
        <f>IF($C231="","",IFERROR(INDEX(Presupuesto!$C$5:$C$44,MATCH($C231,Presupuesto!$B$5:$B$44,0)),"¿Categoría?"))</f>
        <v/>
      </c>
    </row>
    <row r="232" spans="2:7" ht="18" customHeight="1">
      <c r="B232" s="39"/>
      <c r="C232" s="7"/>
      <c r="D232" s="17"/>
      <c r="E232" s="7"/>
      <c r="F232" s="40">
        <f>IF($B232="","",DATE(YEAR($B232),MONTH($B232),1))</f>
        <v/>
      </c>
      <c r="G232" s="41">
        <f>IF($C232="","",IFERROR(INDEX(Presupuesto!$C$5:$C$44,MATCH($C232,Presupuesto!$B$5:$B$44,0)),"¿Categoría?"))</f>
        <v/>
      </c>
    </row>
    <row r="233" spans="2:7" ht="18" customHeight="1">
      <c r="B233" s="39"/>
      <c r="C233" s="7"/>
      <c r="D233" s="17"/>
      <c r="E233" s="7"/>
      <c r="F233" s="40">
        <f>IF($B233="","",DATE(YEAR($B233),MONTH($B233),1))</f>
        <v/>
      </c>
      <c r="G233" s="41">
        <f>IF($C233="","",IFERROR(INDEX(Presupuesto!$C$5:$C$44,MATCH($C233,Presupuesto!$B$5:$B$44,0)),"¿Categoría?"))</f>
        <v/>
      </c>
    </row>
    <row r="234" spans="2:7" ht="18" customHeight="1">
      <c r="B234" s="39"/>
      <c r="C234" s="7"/>
      <c r="D234" s="17"/>
      <c r="E234" s="7"/>
      <c r="F234" s="40">
        <f>IF($B234="","",DATE(YEAR($B234),MONTH($B234),1))</f>
        <v/>
      </c>
      <c r="G234" s="41">
        <f>IF($C234="","",IFERROR(INDEX(Presupuesto!$C$5:$C$44,MATCH($C234,Presupuesto!$B$5:$B$44,0)),"¿Categoría?"))</f>
        <v/>
      </c>
    </row>
    <row r="235" spans="2:7" ht="18" customHeight="1">
      <c r="B235" s="39"/>
      <c r="C235" s="7"/>
      <c r="D235" s="17"/>
      <c r="E235" s="7"/>
      <c r="F235" s="40">
        <f>IF($B235="","",DATE(YEAR($B235),MONTH($B235),1))</f>
        <v/>
      </c>
      <c r="G235" s="41">
        <f>IF($C235="","",IFERROR(INDEX(Presupuesto!$C$5:$C$44,MATCH($C235,Presupuesto!$B$5:$B$44,0)),"¿Categoría?"))</f>
        <v/>
      </c>
    </row>
    <row r="236" spans="2:7" ht="18" customHeight="1">
      <c r="B236" s="39"/>
      <c r="C236" s="7"/>
      <c r="D236" s="17"/>
      <c r="E236" s="7"/>
      <c r="F236" s="40">
        <f>IF($B236="","",DATE(YEAR($B236),MONTH($B236),1))</f>
        <v/>
      </c>
      <c r="G236" s="41">
        <f>IF($C236="","",IFERROR(INDEX(Presupuesto!$C$5:$C$44,MATCH($C236,Presupuesto!$B$5:$B$44,0)),"¿Categoría?"))</f>
        <v/>
      </c>
    </row>
    <row r="237" spans="2:7" ht="18" customHeight="1">
      <c r="B237" s="39"/>
      <c r="C237" s="7"/>
      <c r="D237" s="17"/>
      <c r="E237" s="7"/>
      <c r="F237" s="40">
        <f>IF($B237="","",DATE(YEAR($B237),MONTH($B237),1))</f>
        <v/>
      </c>
      <c r="G237" s="41">
        <f>IF($C237="","",IFERROR(INDEX(Presupuesto!$C$5:$C$44,MATCH($C237,Presupuesto!$B$5:$B$44,0)),"¿Categoría?"))</f>
        <v/>
      </c>
    </row>
    <row r="238" spans="2:7" ht="18" customHeight="1">
      <c r="B238" s="39"/>
      <c r="C238" s="7"/>
      <c r="D238" s="17"/>
      <c r="E238" s="7"/>
      <c r="F238" s="40">
        <f>IF($B238="","",DATE(YEAR($B238),MONTH($B238),1))</f>
        <v/>
      </c>
      <c r="G238" s="41">
        <f>IF($C238="","",IFERROR(INDEX(Presupuesto!$C$5:$C$44,MATCH($C238,Presupuesto!$B$5:$B$44,0)),"¿Categoría?"))</f>
        <v/>
      </c>
    </row>
    <row r="239" spans="2:7" ht="18" customHeight="1">
      <c r="B239" s="39"/>
      <c r="C239" s="7"/>
      <c r="D239" s="17"/>
      <c r="E239" s="7"/>
      <c r="F239" s="40">
        <f>IF($B239="","",DATE(YEAR($B239),MONTH($B239),1))</f>
        <v/>
      </c>
      <c r="G239" s="41">
        <f>IF($C239="","",IFERROR(INDEX(Presupuesto!$C$5:$C$44,MATCH($C239,Presupuesto!$B$5:$B$44,0)),"¿Categoría?"))</f>
        <v/>
      </c>
    </row>
    <row r="240" spans="2:7" ht="18" customHeight="1">
      <c r="B240" s="39"/>
      <c r="C240" s="7"/>
      <c r="D240" s="17"/>
      <c r="E240" s="7"/>
      <c r="F240" s="40">
        <f>IF($B240="","",DATE(YEAR($B240),MONTH($B240),1))</f>
        <v/>
      </c>
      <c r="G240" s="41">
        <f>IF($C240="","",IFERROR(INDEX(Presupuesto!$C$5:$C$44,MATCH($C240,Presupuesto!$B$5:$B$44,0)),"¿Categoría?"))</f>
        <v/>
      </c>
    </row>
    <row r="241" spans="2:7" ht="18" customHeight="1">
      <c r="B241" s="39"/>
      <c r="C241" s="7"/>
      <c r="D241" s="17"/>
      <c r="E241" s="7"/>
      <c r="F241" s="40">
        <f>IF($B241="","",DATE(YEAR($B241),MONTH($B241),1))</f>
        <v/>
      </c>
      <c r="G241" s="41">
        <f>IF($C241="","",IFERROR(INDEX(Presupuesto!$C$5:$C$44,MATCH($C241,Presupuesto!$B$5:$B$44,0)),"¿Categoría?"))</f>
        <v/>
      </c>
    </row>
    <row r="242" spans="2:7" ht="18" customHeight="1">
      <c r="B242" s="39"/>
      <c r="C242" s="7"/>
      <c r="D242" s="17"/>
      <c r="E242" s="7"/>
      <c r="F242" s="40">
        <f>IF($B242="","",DATE(YEAR($B242),MONTH($B242),1))</f>
        <v/>
      </c>
      <c r="G242" s="41">
        <f>IF($C242="","",IFERROR(INDEX(Presupuesto!$C$5:$C$44,MATCH($C242,Presupuesto!$B$5:$B$44,0)),"¿Categoría?"))</f>
        <v/>
      </c>
    </row>
    <row r="243" spans="2:7" ht="18" customHeight="1">
      <c r="B243" s="39"/>
      <c r="C243" s="7"/>
      <c r="D243" s="17"/>
      <c r="E243" s="7"/>
      <c r="F243" s="40">
        <f>IF($B243="","",DATE(YEAR($B243),MONTH($B243),1))</f>
        <v/>
      </c>
      <c r="G243" s="41">
        <f>IF($C243="","",IFERROR(INDEX(Presupuesto!$C$5:$C$44,MATCH($C243,Presupuesto!$B$5:$B$44,0)),"¿Categoría?"))</f>
        <v/>
      </c>
    </row>
    <row r="244" spans="2:7" ht="18" customHeight="1">
      <c r="B244" s="39"/>
      <c r="C244" s="7"/>
      <c r="D244" s="17"/>
      <c r="E244" s="7"/>
      <c r="F244" s="40">
        <f>IF($B244="","",DATE(YEAR($B244),MONTH($B244),1))</f>
        <v/>
      </c>
      <c r="G244" s="41">
        <f>IF($C244="","",IFERROR(INDEX(Presupuesto!$C$5:$C$44,MATCH($C244,Presupuesto!$B$5:$B$44,0)),"¿Categoría?"))</f>
        <v/>
      </c>
    </row>
    <row r="245" spans="2:7" ht="18" customHeight="1">
      <c r="B245" s="39"/>
      <c r="C245" s="7"/>
      <c r="D245" s="17"/>
      <c r="E245" s="7"/>
      <c r="F245" s="40">
        <f>IF($B245="","",DATE(YEAR($B245),MONTH($B245),1))</f>
        <v/>
      </c>
      <c r="G245" s="41">
        <f>IF($C245="","",IFERROR(INDEX(Presupuesto!$C$5:$C$44,MATCH($C245,Presupuesto!$B$5:$B$44,0)),"¿Categoría?"))</f>
        <v/>
      </c>
    </row>
    <row r="246" spans="2:7" ht="18" customHeight="1">
      <c r="B246" s="39"/>
      <c r="C246" s="7"/>
      <c r="D246" s="17"/>
      <c r="E246" s="7"/>
      <c r="F246" s="40">
        <f>IF($B246="","",DATE(YEAR($B246),MONTH($B246),1))</f>
        <v/>
      </c>
      <c r="G246" s="41">
        <f>IF($C246="","",IFERROR(INDEX(Presupuesto!$C$5:$C$44,MATCH($C246,Presupuesto!$B$5:$B$44,0)),"¿Categoría?"))</f>
        <v/>
      </c>
    </row>
    <row r="247" spans="2:7" ht="18" customHeight="1">
      <c r="B247" s="39"/>
      <c r="C247" s="7"/>
      <c r="D247" s="17"/>
      <c r="E247" s="7"/>
      <c r="F247" s="40">
        <f>IF($B247="","",DATE(YEAR($B247),MONTH($B247),1))</f>
        <v/>
      </c>
      <c r="G247" s="41">
        <f>IF($C247="","",IFERROR(INDEX(Presupuesto!$C$5:$C$44,MATCH($C247,Presupuesto!$B$5:$B$44,0)),"¿Categoría?"))</f>
        <v/>
      </c>
    </row>
    <row r="248" spans="2:7" ht="18" customHeight="1">
      <c r="B248" s="39"/>
      <c r="C248" s="7"/>
      <c r="D248" s="17"/>
      <c r="E248" s="7"/>
      <c r="F248" s="40">
        <f>IF($B248="","",DATE(YEAR($B248),MONTH($B248),1))</f>
        <v/>
      </c>
      <c r="G248" s="41">
        <f>IF($C248="","",IFERROR(INDEX(Presupuesto!$C$5:$C$44,MATCH($C248,Presupuesto!$B$5:$B$44,0)),"¿Categoría?"))</f>
        <v/>
      </c>
    </row>
    <row r="249" spans="2:7" ht="18" customHeight="1">
      <c r="B249" s="39"/>
      <c r="C249" s="7"/>
      <c r="D249" s="17"/>
      <c r="E249" s="7"/>
      <c r="F249" s="40">
        <f>IF($B249="","",DATE(YEAR($B249),MONTH($B249),1))</f>
        <v/>
      </c>
      <c r="G249" s="41">
        <f>IF($C249="","",IFERROR(INDEX(Presupuesto!$C$5:$C$44,MATCH($C249,Presupuesto!$B$5:$B$44,0)),"¿Categoría?"))</f>
        <v/>
      </c>
    </row>
    <row r="250" spans="2:7" ht="18" customHeight="1">
      <c r="B250" s="39"/>
      <c r="C250" s="7"/>
      <c r="D250" s="17"/>
      <c r="E250" s="7"/>
      <c r="F250" s="40">
        <f>IF($B250="","",DATE(YEAR($B250),MONTH($B250),1))</f>
        <v/>
      </c>
      <c r="G250" s="41">
        <f>IF($C250="","",IFERROR(INDEX(Presupuesto!$C$5:$C$44,MATCH($C250,Presupuesto!$B$5:$B$44,0)),"¿Categoría?"))</f>
        <v/>
      </c>
    </row>
    <row r="251" spans="2:7" ht="18" customHeight="1">
      <c r="B251" s="39"/>
      <c r="C251" s="7"/>
      <c r="D251" s="17"/>
      <c r="E251" s="7"/>
      <c r="F251" s="40">
        <f>IF($B251="","",DATE(YEAR($B251),MONTH($B251),1))</f>
        <v/>
      </c>
      <c r="G251" s="41">
        <f>IF($C251="","",IFERROR(INDEX(Presupuesto!$C$5:$C$44,MATCH($C251,Presupuesto!$B$5:$B$44,0)),"¿Categoría?"))</f>
        <v/>
      </c>
    </row>
    <row r="252" spans="2:7" ht="18" customHeight="1">
      <c r="B252" s="39"/>
      <c r="C252" s="7"/>
      <c r="D252" s="17"/>
      <c r="E252" s="7"/>
      <c r="F252" s="40">
        <f>IF($B252="","",DATE(YEAR($B252),MONTH($B252),1))</f>
        <v/>
      </c>
      <c r="G252" s="41">
        <f>IF($C252="","",IFERROR(INDEX(Presupuesto!$C$5:$C$44,MATCH($C252,Presupuesto!$B$5:$B$44,0)),"¿Categoría?"))</f>
        <v/>
      </c>
    </row>
    <row r="253" spans="2:7" ht="18" customHeight="1">
      <c r="B253" s="39"/>
      <c r="C253" s="7"/>
      <c r="D253" s="17"/>
      <c r="E253" s="7"/>
      <c r="F253" s="40">
        <f>IF($B253="","",DATE(YEAR($B253),MONTH($B253),1))</f>
        <v/>
      </c>
      <c r="G253" s="41">
        <f>IF($C253="","",IFERROR(INDEX(Presupuesto!$C$5:$C$44,MATCH($C253,Presupuesto!$B$5:$B$44,0)),"¿Categoría?"))</f>
        <v/>
      </c>
    </row>
    <row r="254" spans="2:7" ht="18" customHeight="1">
      <c r="B254" s="39"/>
      <c r="C254" s="7"/>
      <c r="D254" s="17"/>
      <c r="E254" s="7"/>
      <c r="F254" s="40">
        <f>IF($B254="","",DATE(YEAR($B254),MONTH($B254),1))</f>
        <v/>
      </c>
      <c r="G254" s="41">
        <f>IF($C254="","",IFERROR(INDEX(Presupuesto!$C$5:$C$44,MATCH($C254,Presupuesto!$B$5:$B$44,0)),"¿Categoría?"))</f>
        <v/>
      </c>
    </row>
    <row r="255" spans="2:7" ht="18" customHeight="1">
      <c r="B255" s="39"/>
      <c r="C255" s="7"/>
      <c r="D255" s="17"/>
      <c r="E255" s="7"/>
      <c r="F255" s="40">
        <f>IF($B255="","",DATE(YEAR($B255),MONTH($B255),1))</f>
        <v/>
      </c>
      <c r="G255" s="41">
        <f>IF($C255="","",IFERROR(INDEX(Presupuesto!$C$5:$C$44,MATCH($C255,Presupuesto!$B$5:$B$44,0)),"¿Categoría?"))</f>
        <v/>
      </c>
    </row>
    <row r="256" spans="2:7" ht="18" customHeight="1">
      <c r="B256" s="39"/>
      <c r="C256" s="7"/>
      <c r="D256" s="17"/>
      <c r="E256" s="7"/>
      <c r="F256" s="40">
        <f>IF($B256="","",DATE(YEAR($B256),MONTH($B256),1))</f>
        <v/>
      </c>
      <c r="G256" s="41">
        <f>IF($C256="","",IFERROR(INDEX(Presupuesto!$C$5:$C$44,MATCH($C256,Presupuesto!$B$5:$B$44,0)),"¿Categoría?"))</f>
        <v/>
      </c>
    </row>
    <row r="257" spans="2:7" ht="18" customHeight="1">
      <c r="B257" s="39"/>
      <c r="C257" s="7"/>
      <c r="D257" s="17"/>
      <c r="E257" s="7"/>
      <c r="F257" s="40">
        <f>IF($B257="","",DATE(YEAR($B257),MONTH($B257),1))</f>
        <v/>
      </c>
      <c r="G257" s="41">
        <f>IF($C257="","",IFERROR(INDEX(Presupuesto!$C$5:$C$44,MATCH($C257,Presupuesto!$B$5:$B$44,0)),"¿Categoría?"))</f>
        <v/>
      </c>
    </row>
    <row r="258" spans="2:7" ht="18" customHeight="1">
      <c r="B258" s="39"/>
      <c r="C258" s="7"/>
      <c r="D258" s="17"/>
      <c r="E258" s="7"/>
      <c r="F258" s="40">
        <f>IF($B258="","",DATE(YEAR($B258),MONTH($B258),1))</f>
        <v/>
      </c>
      <c r="G258" s="41">
        <f>IF($C258="","",IFERROR(INDEX(Presupuesto!$C$5:$C$44,MATCH($C258,Presupuesto!$B$5:$B$44,0)),"¿Categoría?"))</f>
        <v/>
      </c>
    </row>
    <row r="259" spans="2:7" ht="18" customHeight="1">
      <c r="B259" s="39"/>
      <c r="C259" s="7"/>
      <c r="D259" s="17"/>
      <c r="E259" s="7"/>
      <c r="F259" s="40">
        <f>IF($B259="","",DATE(YEAR($B259),MONTH($B259),1))</f>
        <v/>
      </c>
      <c r="G259" s="41">
        <f>IF($C259="","",IFERROR(INDEX(Presupuesto!$C$5:$C$44,MATCH($C259,Presupuesto!$B$5:$B$44,0)),"¿Categoría?"))</f>
        <v/>
      </c>
    </row>
    <row r="260" spans="2:7" ht="18" customHeight="1">
      <c r="B260" s="39"/>
      <c r="C260" s="7"/>
      <c r="D260" s="17"/>
      <c r="E260" s="7"/>
      <c r="F260" s="40">
        <f>IF($B260="","",DATE(YEAR($B260),MONTH($B260),1))</f>
        <v/>
      </c>
      <c r="G260" s="41">
        <f>IF($C260="","",IFERROR(INDEX(Presupuesto!$C$5:$C$44,MATCH($C260,Presupuesto!$B$5:$B$44,0)),"¿Categoría?"))</f>
        <v/>
      </c>
    </row>
    <row r="261" spans="2:7" ht="18" customHeight="1">
      <c r="B261" s="39"/>
      <c r="C261" s="7"/>
      <c r="D261" s="17"/>
      <c r="E261" s="7"/>
      <c r="F261" s="40">
        <f>IF($B261="","",DATE(YEAR($B261),MONTH($B261),1))</f>
        <v/>
      </c>
      <c r="G261" s="41">
        <f>IF($C261="","",IFERROR(INDEX(Presupuesto!$C$5:$C$44,MATCH($C261,Presupuesto!$B$5:$B$44,0)),"¿Categoría?"))</f>
        <v/>
      </c>
    </row>
    <row r="262" spans="2:7" ht="18" customHeight="1">
      <c r="B262" s="39"/>
      <c r="C262" s="7"/>
      <c r="D262" s="17"/>
      <c r="E262" s="7"/>
      <c r="F262" s="40">
        <f>IF($B262="","",DATE(YEAR($B262),MONTH($B262),1))</f>
        <v/>
      </c>
      <c r="G262" s="41">
        <f>IF($C262="","",IFERROR(INDEX(Presupuesto!$C$5:$C$44,MATCH($C262,Presupuesto!$B$5:$B$44,0)),"¿Categoría?"))</f>
        <v/>
      </c>
    </row>
    <row r="263" spans="2:7" ht="18" customHeight="1">
      <c r="B263" s="39"/>
      <c r="C263" s="7"/>
      <c r="D263" s="17"/>
      <c r="E263" s="7"/>
      <c r="F263" s="40">
        <f>IF($B263="","",DATE(YEAR($B263),MONTH($B263),1))</f>
        <v/>
      </c>
      <c r="G263" s="41">
        <f>IF($C263="","",IFERROR(INDEX(Presupuesto!$C$5:$C$44,MATCH($C263,Presupuesto!$B$5:$B$44,0)),"¿Categoría?"))</f>
        <v/>
      </c>
    </row>
    <row r="264" spans="2:7" ht="18" customHeight="1">
      <c r="B264" s="39"/>
      <c r="C264" s="7"/>
      <c r="D264" s="17"/>
      <c r="E264" s="7"/>
      <c r="F264" s="40">
        <f>IF($B264="","",DATE(YEAR($B264),MONTH($B264),1))</f>
        <v/>
      </c>
      <c r="G264" s="41">
        <f>IF($C264="","",IFERROR(INDEX(Presupuesto!$C$5:$C$44,MATCH($C264,Presupuesto!$B$5:$B$44,0)),"¿Categoría?"))</f>
        <v/>
      </c>
    </row>
    <row r="265" spans="2:7" ht="18" customHeight="1">
      <c r="B265" s="39"/>
      <c r="C265" s="7"/>
      <c r="D265" s="17"/>
      <c r="E265" s="7"/>
      <c r="F265" s="40">
        <f>IF($B265="","",DATE(YEAR($B265),MONTH($B265),1))</f>
        <v/>
      </c>
      <c r="G265" s="41">
        <f>IF($C265="","",IFERROR(INDEX(Presupuesto!$C$5:$C$44,MATCH($C265,Presupuesto!$B$5:$B$44,0)),"¿Categoría?"))</f>
        <v/>
      </c>
    </row>
    <row r="266" spans="2:7" ht="18" customHeight="1">
      <c r="B266" s="39"/>
      <c r="C266" s="7"/>
      <c r="D266" s="17"/>
      <c r="E266" s="7"/>
      <c r="F266" s="40">
        <f>IF($B266="","",DATE(YEAR($B266),MONTH($B266),1))</f>
        <v/>
      </c>
      <c r="G266" s="41">
        <f>IF($C266="","",IFERROR(INDEX(Presupuesto!$C$5:$C$44,MATCH($C266,Presupuesto!$B$5:$B$44,0)),"¿Categoría?"))</f>
        <v/>
      </c>
    </row>
    <row r="267" spans="2:7" ht="18" customHeight="1">
      <c r="B267" s="39"/>
      <c r="C267" s="7"/>
      <c r="D267" s="17"/>
      <c r="E267" s="7"/>
      <c r="F267" s="40">
        <f>IF($B267="","",DATE(YEAR($B267),MONTH($B267),1))</f>
        <v/>
      </c>
      <c r="G267" s="41">
        <f>IF($C267="","",IFERROR(INDEX(Presupuesto!$C$5:$C$44,MATCH($C267,Presupuesto!$B$5:$B$44,0)),"¿Categoría?"))</f>
        <v/>
      </c>
    </row>
    <row r="268" spans="2:7" ht="18" customHeight="1">
      <c r="B268" s="39"/>
      <c r="C268" s="7"/>
      <c r="D268" s="17"/>
      <c r="E268" s="7"/>
      <c r="F268" s="40">
        <f>IF($B268="","",DATE(YEAR($B268),MONTH($B268),1))</f>
        <v/>
      </c>
      <c r="G268" s="41">
        <f>IF($C268="","",IFERROR(INDEX(Presupuesto!$C$5:$C$44,MATCH($C268,Presupuesto!$B$5:$B$44,0)),"¿Categoría?"))</f>
        <v/>
      </c>
    </row>
    <row r="269" spans="2:7" ht="18" customHeight="1">
      <c r="B269" s="39"/>
      <c r="C269" s="7"/>
      <c r="D269" s="17"/>
      <c r="E269" s="7"/>
      <c r="F269" s="40">
        <f>IF($B269="","",DATE(YEAR($B269),MONTH($B269),1))</f>
        <v/>
      </c>
      <c r="G269" s="41">
        <f>IF($C269="","",IFERROR(INDEX(Presupuesto!$C$5:$C$44,MATCH($C269,Presupuesto!$B$5:$B$44,0)),"¿Categoría?"))</f>
        <v/>
      </c>
    </row>
    <row r="270" spans="2:7" ht="18" customHeight="1">
      <c r="B270" s="39"/>
      <c r="C270" s="7"/>
      <c r="D270" s="17"/>
      <c r="E270" s="7"/>
      <c r="F270" s="40">
        <f>IF($B270="","",DATE(YEAR($B270),MONTH($B270),1))</f>
        <v/>
      </c>
      <c r="G270" s="41">
        <f>IF($C270="","",IFERROR(INDEX(Presupuesto!$C$5:$C$44,MATCH($C270,Presupuesto!$B$5:$B$44,0)),"¿Categoría?"))</f>
        <v/>
      </c>
    </row>
    <row r="271" spans="2:7" ht="18" customHeight="1">
      <c r="B271" s="39"/>
      <c r="C271" s="7"/>
      <c r="D271" s="17"/>
      <c r="E271" s="7"/>
      <c r="F271" s="40">
        <f>IF($B271="","",DATE(YEAR($B271),MONTH($B271),1))</f>
        <v/>
      </c>
      <c r="G271" s="41">
        <f>IF($C271="","",IFERROR(INDEX(Presupuesto!$C$5:$C$44,MATCH($C271,Presupuesto!$B$5:$B$44,0)),"¿Categoría?"))</f>
        <v/>
      </c>
    </row>
    <row r="272" spans="2:7" ht="18" customHeight="1">
      <c r="B272" s="39"/>
      <c r="C272" s="7"/>
      <c r="D272" s="17"/>
      <c r="E272" s="7"/>
      <c r="F272" s="40">
        <f>IF($B272="","",DATE(YEAR($B272),MONTH($B272),1))</f>
        <v/>
      </c>
      <c r="G272" s="41">
        <f>IF($C272="","",IFERROR(INDEX(Presupuesto!$C$5:$C$44,MATCH($C272,Presupuesto!$B$5:$B$44,0)),"¿Categoría?"))</f>
        <v/>
      </c>
    </row>
    <row r="273" spans="2:7" ht="18" customHeight="1">
      <c r="B273" s="39"/>
      <c r="C273" s="7"/>
      <c r="D273" s="17"/>
      <c r="E273" s="7"/>
      <c r="F273" s="40">
        <f>IF($B273="","",DATE(YEAR($B273),MONTH($B273),1))</f>
        <v/>
      </c>
      <c r="G273" s="41">
        <f>IF($C273="","",IFERROR(INDEX(Presupuesto!$C$5:$C$44,MATCH($C273,Presupuesto!$B$5:$B$44,0)),"¿Categoría?"))</f>
        <v/>
      </c>
    </row>
    <row r="274" spans="2:7" ht="18" customHeight="1">
      <c r="B274" s="39"/>
      <c r="C274" s="7"/>
      <c r="D274" s="17"/>
      <c r="E274" s="7"/>
      <c r="F274" s="40">
        <f>IF($B274="","",DATE(YEAR($B274),MONTH($B274),1))</f>
        <v/>
      </c>
      <c r="G274" s="41">
        <f>IF($C274="","",IFERROR(INDEX(Presupuesto!$C$5:$C$44,MATCH($C274,Presupuesto!$B$5:$B$44,0)),"¿Categoría?"))</f>
        <v/>
      </c>
    </row>
    <row r="275" spans="2:7" ht="18" customHeight="1">
      <c r="B275" s="39"/>
      <c r="C275" s="7"/>
      <c r="D275" s="17"/>
      <c r="E275" s="7"/>
      <c r="F275" s="40">
        <f>IF($B275="","",DATE(YEAR($B275),MONTH($B275),1))</f>
        <v/>
      </c>
      <c r="G275" s="41">
        <f>IF($C275="","",IFERROR(INDEX(Presupuesto!$C$5:$C$44,MATCH($C275,Presupuesto!$B$5:$B$44,0)),"¿Categoría?"))</f>
        <v/>
      </c>
    </row>
    <row r="276" spans="2:7" ht="18" customHeight="1">
      <c r="B276" s="39"/>
      <c r="C276" s="7"/>
      <c r="D276" s="17"/>
      <c r="E276" s="7"/>
      <c r="F276" s="40">
        <f>IF($B276="","",DATE(YEAR($B276),MONTH($B276),1))</f>
        <v/>
      </c>
      <c r="G276" s="41">
        <f>IF($C276="","",IFERROR(INDEX(Presupuesto!$C$5:$C$44,MATCH($C276,Presupuesto!$B$5:$B$44,0)),"¿Categoría?"))</f>
        <v/>
      </c>
    </row>
    <row r="277" spans="2:7" ht="18" customHeight="1">
      <c r="B277" s="39"/>
      <c r="C277" s="7"/>
      <c r="D277" s="17"/>
      <c r="E277" s="7"/>
      <c r="F277" s="40">
        <f>IF($B277="","",DATE(YEAR($B277),MONTH($B277),1))</f>
        <v/>
      </c>
      <c r="G277" s="41">
        <f>IF($C277="","",IFERROR(INDEX(Presupuesto!$C$5:$C$44,MATCH($C277,Presupuesto!$B$5:$B$44,0)),"¿Categoría?"))</f>
        <v/>
      </c>
    </row>
    <row r="278" spans="2:7" ht="18" customHeight="1">
      <c r="B278" s="39"/>
      <c r="C278" s="7"/>
      <c r="D278" s="17"/>
      <c r="E278" s="7"/>
      <c r="F278" s="40">
        <f>IF($B278="","",DATE(YEAR($B278),MONTH($B278),1))</f>
        <v/>
      </c>
      <c r="G278" s="41">
        <f>IF($C278="","",IFERROR(INDEX(Presupuesto!$C$5:$C$44,MATCH($C278,Presupuesto!$B$5:$B$44,0)),"¿Categoría?"))</f>
        <v/>
      </c>
    </row>
    <row r="279" spans="2:7" ht="18" customHeight="1">
      <c r="B279" s="39"/>
      <c r="C279" s="7"/>
      <c r="D279" s="17"/>
      <c r="E279" s="7"/>
      <c r="F279" s="40">
        <f>IF($B279="","",DATE(YEAR($B279),MONTH($B279),1))</f>
        <v/>
      </c>
      <c r="G279" s="41">
        <f>IF($C279="","",IFERROR(INDEX(Presupuesto!$C$5:$C$44,MATCH($C279,Presupuesto!$B$5:$B$44,0)),"¿Categoría?"))</f>
        <v/>
      </c>
    </row>
    <row r="280" spans="2:7" ht="18" customHeight="1">
      <c r="B280" s="39"/>
      <c r="C280" s="7"/>
      <c r="D280" s="17"/>
      <c r="E280" s="7"/>
      <c r="F280" s="40">
        <f>IF($B280="","",DATE(YEAR($B280),MONTH($B280),1))</f>
        <v/>
      </c>
      <c r="G280" s="41">
        <f>IF($C280="","",IFERROR(INDEX(Presupuesto!$C$5:$C$44,MATCH($C280,Presupuesto!$B$5:$B$44,0)),"¿Categoría?"))</f>
        <v/>
      </c>
    </row>
    <row r="281" spans="2:7" ht="18" customHeight="1">
      <c r="B281" s="39"/>
      <c r="C281" s="7"/>
      <c r="D281" s="17"/>
      <c r="E281" s="7"/>
      <c r="F281" s="40">
        <f>IF($B281="","",DATE(YEAR($B281),MONTH($B281),1))</f>
        <v/>
      </c>
      <c r="G281" s="41">
        <f>IF($C281="","",IFERROR(INDEX(Presupuesto!$C$5:$C$44,MATCH($C281,Presupuesto!$B$5:$B$44,0)),"¿Categoría?"))</f>
        <v/>
      </c>
    </row>
    <row r="282" spans="2:7" ht="18" customHeight="1">
      <c r="B282" s="39"/>
      <c r="C282" s="7"/>
      <c r="D282" s="17"/>
      <c r="E282" s="7"/>
      <c r="F282" s="40">
        <f>IF($B282="","",DATE(YEAR($B282),MONTH($B282),1))</f>
        <v/>
      </c>
      <c r="G282" s="41">
        <f>IF($C282="","",IFERROR(INDEX(Presupuesto!$C$5:$C$44,MATCH($C282,Presupuesto!$B$5:$B$44,0)),"¿Categoría?"))</f>
        <v/>
      </c>
    </row>
    <row r="283" spans="2:7" ht="18" customHeight="1">
      <c r="B283" s="39"/>
      <c r="C283" s="7"/>
      <c r="D283" s="17"/>
      <c r="E283" s="7"/>
      <c r="F283" s="40">
        <f>IF($B283="","",DATE(YEAR($B283),MONTH($B283),1))</f>
        <v/>
      </c>
      <c r="G283" s="41">
        <f>IF($C283="","",IFERROR(INDEX(Presupuesto!$C$5:$C$44,MATCH($C283,Presupuesto!$B$5:$B$44,0)),"¿Categoría?"))</f>
        <v/>
      </c>
    </row>
    <row r="284" spans="2:7" ht="18" customHeight="1">
      <c r="B284" s="39"/>
      <c r="C284" s="7"/>
      <c r="D284" s="17"/>
      <c r="E284" s="7"/>
      <c r="F284" s="40">
        <f>IF($B284="","",DATE(YEAR($B284),MONTH($B284),1))</f>
        <v/>
      </c>
      <c r="G284" s="41">
        <f>IF($C284="","",IFERROR(INDEX(Presupuesto!$C$5:$C$44,MATCH($C284,Presupuesto!$B$5:$B$44,0)),"¿Categoría?"))</f>
        <v/>
      </c>
    </row>
    <row r="285" spans="2:7" ht="18" customHeight="1">
      <c r="B285" s="39"/>
      <c r="C285" s="7"/>
      <c r="D285" s="17"/>
      <c r="E285" s="7"/>
      <c r="F285" s="40">
        <f>IF($B285="","",DATE(YEAR($B285),MONTH($B285),1))</f>
        <v/>
      </c>
      <c r="G285" s="41">
        <f>IF($C285="","",IFERROR(INDEX(Presupuesto!$C$5:$C$44,MATCH($C285,Presupuesto!$B$5:$B$44,0)),"¿Categoría?"))</f>
        <v/>
      </c>
    </row>
    <row r="286" spans="2:7" ht="18" customHeight="1">
      <c r="B286" s="39"/>
      <c r="C286" s="7"/>
      <c r="D286" s="17"/>
      <c r="E286" s="7"/>
      <c r="F286" s="40">
        <f>IF($B286="","",DATE(YEAR($B286),MONTH($B286),1))</f>
        <v/>
      </c>
      <c r="G286" s="41">
        <f>IF($C286="","",IFERROR(INDEX(Presupuesto!$C$5:$C$44,MATCH($C286,Presupuesto!$B$5:$B$44,0)),"¿Categoría?"))</f>
        <v/>
      </c>
    </row>
    <row r="287" spans="2:7" ht="18" customHeight="1">
      <c r="B287" s="39"/>
      <c r="C287" s="7"/>
      <c r="D287" s="17"/>
      <c r="E287" s="7"/>
      <c r="F287" s="40">
        <f>IF($B287="","",DATE(YEAR($B287),MONTH($B287),1))</f>
        <v/>
      </c>
      <c r="G287" s="41">
        <f>IF($C287="","",IFERROR(INDEX(Presupuesto!$C$5:$C$44,MATCH($C287,Presupuesto!$B$5:$B$44,0)),"¿Categoría?"))</f>
        <v/>
      </c>
    </row>
    <row r="288" spans="2:7" ht="18" customHeight="1">
      <c r="B288" s="39"/>
      <c r="C288" s="7"/>
      <c r="D288" s="17"/>
      <c r="E288" s="7"/>
      <c r="F288" s="40">
        <f>IF($B288="","",DATE(YEAR($B288),MONTH($B288),1))</f>
        <v/>
      </c>
      <c r="G288" s="41">
        <f>IF($C288="","",IFERROR(INDEX(Presupuesto!$C$5:$C$44,MATCH($C288,Presupuesto!$B$5:$B$44,0)),"¿Categoría?"))</f>
        <v/>
      </c>
    </row>
    <row r="289" spans="2:7" ht="18" customHeight="1">
      <c r="B289" s="39"/>
      <c r="C289" s="7"/>
      <c r="D289" s="17"/>
      <c r="E289" s="7"/>
      <c r="F289" s="40">
        <f>IF($B289="","",DATE(YEAR($B289),MONTH($B289),1))</f>
        <v/>
      </c>
      <c r="G289" s="41">
        <f>IF($C289="","",IFERROR(INDEX(Presupuesto!$C$5:$C$44,MATCH($C289,Presupuesto!$B$5:$B$44,0)),"¿Categoría?"))</f>
        <v/>
      </c>
    </row>
    <row r="290" spans="2:7" ht="18" customHeight="1">
      <c r="B290" s="39"/>
      <c r="C290" s="7"/>
      <c r="D290" s="17"/>
      <c r="E290" s="7"/>
      <c r="F290" s="40">
        <f>IF($B290="","",DATE(YEAR($B290),MONTH($B290),1))</f>
        <v/>
      </c>
      <c r="G290" s="41">
        <f>IF($C290="","",IFERROR(INDEX(Presupuesto!$C$5:$C$44,MATCH($C290,Presupuesto!$B$5:$B$44,0)),"¿Categoría?"))</f>
        <v/>
      </c>
    </row>
    <row r="291" spans="2:7" ht="18" customHeight="1">
      <c r="B291" s="39"/>
      <c r="C291" s="7"/>
      <c r="D291" s="17"/>
      <c r="E291" s="7"/>
      <c r="F291" s="40">
        <f>IF($B291="","",DATE(YEAR($B291),MONTH($B291),1))</f>
        <v/>
      </c>
      <c r="G291" s="41">
        <f>IF($C291="","",IFERROR(INDEX(Presupuesto!$C$5:$C$44,MATCH($C291,Presupuesto!$B$5:$B$44,0)),"¿Categoría?"))</f>
        <v/>
      </c>
    </row>
    <row r="292" spans="2:7" ht="18" customHeight="1">
      <c r="B292" s="39"/>
      <c r="C292" s="7"/>
      <c r="D292" s="17"/>
      <c r="E292" s="7"/>
      <c r="F292" s="40">
        <f>IF($B292="","",DATE(YEAR($B292),MONTH($B292),1))</f>
        <v/>
      </c>
      <c r="G292" s="41">
        <f>IF($C292="","",IFERROR(INDEX(Presupuesto!$C$5:$C$44,MATCH($C292,Presupuesto!$B$5:$B$44,0)),"¿Categoría?"))</f>
        <v/>
      </c>
    </row>
    <row r="293" spans="2:7" ht="18" customHeight="1">
      <c r="B293" s="39"/>
      <c r="C293" s="7"/>
      <c r="D293" s="17"/>
      <c r="E293" s="7"/>
      <c r="F293" s="40">
        <f>IF($B293="","",DATE(YEAR($B293),MONTH($B293),1))</f>
        <v/>
      </c>
      <c r="G293" s="41">
        <f>IF($C293="","",IFERROR(INDEX(Presupuesto!$C$5:$C$44,MATCH($C293,Presupuesto!$B$5:$B$44,0)),"¿Categoría?"))</f>
        <v/>
      </c>
    </row>
    <row r="294" spans="2:7" ht="18" customHeight="1">
      <c r="B294" s="39"/>
      <c r="C294" s="7"/>
      <c r="D294" s="17"/>
      <c r="E294" s="7"/>
      <c r="F294" s="40">
        <f>IF($B294="","",DATE(YEAR($B294),MONTH($B294),1))</f>
        <v/>
      </c>
      <c r="G294" s="41">
        <f>IF($C294="","",IFERROR(INDEX(Presupuesto!$C$5:$C$44,MATCH($C294,Presupuesto!$B$5:$B$44,0)),"¿Categoría?"))</f>
        <v/>
      </c>
    </row>
    <row r="295" spans="2:7" ht="18" customHeight="1">
      <c r="B295" s="39"/>
      <c r="C295" s="7"/>
      <c r="D295" s="17"/>
      <c r="E295" s="7"/>
      <c r="F295" s="40">
        <f>IF($B295="","",DATE(YEAR($B295),MONTH($B295),1))</f>
        <v/>
      </c>
      <c r="G295" s="41">
        <f>IF($C295="","",IFERROR(INDEX(Presupuesto!$C$5:$C$44,MATCH($C295,Presupuesto!$B$5:$B$44,0)),"¿Categoría?"))</f>
        <v/>
      </c>
    </row>
    <row r="296" spans="2:7" ht="18" customHeight="1">
      <c r="B296" s="39"/>
      <c r="C296" s="7"/>
      <c r="D296" s="17"/>
      <c r="E296" s="7"/>
      <c r="F296" s="40">
        <f>IF($B296="","",DATE(YEAR($B296),MONTH($B296),1))</f>
        <v/>
      </c>
      <c r="G296" s="41">
        <f>IF($C296="","",IFERROR(INDEX(Presupuesto!$C$5:$C$44,MATCH($C296,Presupuesto!$B$5:$B$44,0)),"¿Categoría?"))</f>
        <v/>
      </c>
    </row>
    <row r="297" spans="2:7" ht="18" customHeight="1">
      <c r="B297" s="39"/>
      <c r="C297" s="7"/>
      <c r="D297" s="17"/>
      <c r="E297" s="7"/>
      <c r="F297" s="40">
        <f>IF($B297="","",DATE(YEAR($B297),MONTH($B297),1))</f>
        <v/>
      </c>
      <c r="G297" s="41">
        <f>IF($C297="","",IFERROR(INDEX(Presupuesto!$C$5:$C$44,MATCH($C297,Presupuesto!$B$5:$B$44,0)),"¿Categoría?"))</f>
        <v/>
      </c>
    </row>
    <row r="298" spans="2:7" ht="18" customHeight="1">
      <c r="B298" s="39"/>
      <c r="C298" s="7"/>
      <c r="D298" s="17"/>
      <c r="E298" s="7"/>
      <c r="F298" s="40">
        <f>IF($B298="","",DATE(YEAR($B298),MONTH($B298),1))</f>
        <v/>
      </c>
      <c r="G298" s="41">
        <f>IF($C298="","",IFERROR(INDEX(Presupuesto!$C$5:$C$44,MATCH($C298,Presupuesto!$B$5:$B$44,0)),"¿Categoría?"))</f>
        <v/>
      </c>
    </row>
    <row r="299" spans="2:7" ht="18" customHeight="1">
      <c r="B299" s="39"/>
      <c r="C299" s="7"/>
      <c r="D299" s="17"/>
      <c r="E299" s="7"/>
      <c r="F299" s="40">
        <f>IF($B299="","",DATE(YEAR($B299),MONTH($B299),1))</f>
        <v/>
      </c>
      <c r="G299" s="41">
        <f>IF($C299="","",IFERROR(INDEX(Presupuesto!$C$5:$C$44,MATCH($C299,Presupuesto!$B$5:$B$44,0)),"¿Categoría?"))</f>
        <v/>
      </c>
    </row>
    <row r="300" spans="2:7" ht="18" customHeight="1">
      <c r="B300" s="39"/>
      <c r="C300" s="7"/>
      <c r="D300" s="17"/>
      <c r="E300" s="7"/>
      <c r="F300" s="40">
        <f>IF($B300="","",DATE(YEAR($B300),MONTH($B300),1))</f>
        <v/>
      </c>
      <c r="G300" s="41">
        <f>IF($C300="","",IFERROR(INDEX(Presupuesto!$C$5:$C$44,MATCH($C300,Presupuesto!$B$5:$B$44,0)),"¿Categoría?"))</f>
        <v/>
      </c>
    </row>
    <row r="301" spans="2:7" ht="18" customHeight="1">
      <c r="B301" s="39"/>
      <c r="C301" s="7"/>
      <c r="D301" s="17"/>
      <c r="E301" s="7"/>
      <c r="F301" s="40">
        <f>IF($B301="","",DATE(YEAR($B301),MONTH($B301),1))</f>
        <v/>
      </c>
      <c r="G301" s="41">
        <f>IF($C301="","",IFERROR(INDEX(Presupuesto!$C$5:$C$44,MATCH($C301,Presupuesto!$B$5:$B$44,0)),"¿Categoría?"))</f>
        <v/>
      </c>
    </row>
    <row r="302" spans="2:7" ht="18" customHeight="1">
      <c r="B302" s="39"/>
      <c r="C302" s="7"/>
      <c r="D302" s="17"/>
      <c r="E302" s="7"/>
      <c r="F302" s="40">
        <f>IF($B302="","",DATE(YEAR($B302),MONTH($B302),1))</f>
        <v/>
      </c>
      <c r="G302" s="41">
        <f>IF($C302="","",IFERROR(INDEX(Presupuesto!$C$5:$C$44,MATCH($C302,Presupuesto!$B$5:$B$44,0)),"¿Categoría?"))</f>
        <v/>
      </c>
    </row>
    <row r="303" spans="2:7" ht="18" customHeight="1">
      <c r="B303" s="39"/>
      <c r="C303" s="7"/>
      <c r="D303" s="17"/>
      <c r="E303" s="7"/>
      <c r="F303" s="40">
        <f>IF($B303="","",DATE(YEAR($B303),MONTH($B303),1))</f>
        <v/>
      </c>
      <c r="G303" s="41">
        <f>IF($C303="","",IFERROR(INDEX(Presupuesto!$C$5:$C$44,MATCH($C303,Presupuesto!$B$5:$B$44,0)),"¿Categoría?"))</f>
        <v/>
      </c>
    </row>
    <row r="304" spans="2:7" ht="18" customHeight="1">
      <c r="B304" s="39"/>
      <c r="C304" s="7"/>
      <c r="D304" s="17"/>
      <c r="E304" s="7"/>
      <c r="F304" s="40">
        <f>IF($B304="","",DATE(YEAR($B304),MONTH($B304),1))</f>
        <v/>
      </c>
      <c r="G304" s="41">
        <f>IF($C304="","",IFERROR(INDEX(Presupuesto!$C$5:$C$44,MATCH($C304,Presupuesto!$B$5:$B$44,0)),"¿Categoría?"))</f>
        <v/>
      </c>
    </row>
    <row r="305" spans="2:7" ht="18" customHeight="1">
      <c r="B305" s="39"/>
      <c r="C305" s="7"/>
      <c r="D305" s="17"/>
      <c r="E305" s="7"/>
      <c r="F305" s="40">
        <f>IF($B305="","",DATE(YEAR($B305),MONTH($B305),1))</f>
        <v/>
      </c>
      <c r="G305" s="41">
        <f>IF($C305="","",IFERROR(INDEX(Presupuesto!$C$5:$C$44,MATCH($C305,Presupuesto!$B$5:$B$44,0)),"¿Categoría?"))</f>
        <v/>
      </c>
    </row>
    <row r="306" spans="2:7" ht="18" customHeight="1">
      <c r="B306" s="39"/>
      <c r="C306" s="7"/>
      <c r="D306" s="17"/>
      <c r="E306" s="7"/>
      <c r="F306" s="40">
        <f>IF($B306="","",DATE(YEAR($B306),MONTH($B306),1))</f>
        <v/>
      </c>
      <c r="G306" s="41">
        <f>IF($C306="","",IFERROR(INDEX(Presupuesto!$C$5:$C$44,MATCH($C306,Presupuesto!$B$5:$B$44,0)),"¿Categoría?"))</f>
        <v/>
      </c>
    </row>
    <row r="307" spans="2:7" ht="18" customHeight="1">
      <c r="B307" s="39"/>
      <c r="C307" s="7"/>
      <c r="D307" s="17"/>
      <c r="E307" s="7"/>
      <c r="F307" s="40">
        <f>IF($B307="","",DATE(YEAR($B307),MONTH($B307),1))</f>
        <v/>
      </c>
      <c r="G307" s="41">
        <f>IF($C307="","",IFERROR(INDEX(Presupuesto!$C$5:$C$44,MATCH($C307,Presupuesto!$B$5:$B$44,0)),"¿Categoría?"))</f>
        <v/>
      </c>
    </row>
    <row r="308" spans="2:7" ht="18" customHeight="1">
      <c r="B308" s="39"/>
      <c r="C308" s="7"/>
      <c r="D308" s="17"/>
      <c r="E308" s="7"/>
      <c r="F308" s="40">
        <f>IF($B308="","",DATE(YEAR($B308),MONTH($B308),1))</f>
        <v/>
      </c>
      <c r="G308" s="41">
        <f>IF($C308="","",IFERROR(INDEX(Presupuesto!$C$5:$C$44,MATCH($C308,Presupuesto!$B$5:$B$44,0)),"¿Categoría?"))</f>
        <v/>
      </c>
    </row>
    <row r="309" spans="2:7" ht="18" customHeight="1">
      <c r="B309" s="39"/>
      <c r="C309" s="7"/>
      <c r="D309" s="17"/>
      <c r="E309" s="7"/>
      <c r="F309" s="40">
        <f>IF($B309="","",DATE(YEAR($B309),MONTH($B309),1))</f>
        <v/>
      </c>
      <c r="G309" s="41">
        <f>IF($C309="","",IFERROR(INDEX(Presupuesto!$C$5:$C$44,MATCH($C309,Presupuesto!$B$5:$B$44,0)),"¿Categoría?"))</f>
        <v/>
      </c>
    </row>
    <row r="310" spans="2:7" ht="18" customHeight="1">
      <c r="B310" s="39"/>
      <c r="C310" s="7"/>
      <c r="D310" s="17"/>
      <c r="E310" s="7"/>
      <c r="F310" s="40">
        <f>IF($B310="","",DATE(YEAR($B310),MONTH($B310),1))</f>
        <v/>
      </c>
      <c r="G310" s="41">
        <f>IF($C310="","",IFERROR(INDEX(Presupuesto!$C$5:$C$44,MATCH($C310,Presupuesto!$B$5:$B$44,0)),"¿Categoría?"))</f>
        <v/>
      </c>
    </row>
    <row r="311" spans="2:7" ht="18" customHeight="1">
      <c r="B311" s="39"/>
      <c r="C311" s="7"/>
      <c r="D311" s="17"/>
      <c r="E311" s="7"/>
      <c r="F311" s="40">
        <f>IF($B311="","",DATE(YEAR($B311),MONTH($B311),1))</f>
        <v/>
      </c>
      <c r="G311" s="41">
        <f>IF($C311="","",IFERROR(INDEX(Presupuesto!$C$5:$C$44,MATCH($C311,Presupuesto!$B$5:$B$44,0)),"¿Categoría?"))</f>
        <v/>
      </c>
    </row>
    <row r="312" spans="2:7" ht="18" customHeight="1">
      <c r="B312" s="39"/>
      <c r="C312" s="7"/>
      <c r="D312" s="17"/>
      <c r="E312" s="7"/>
      <c r="F312" s="40">
        <f>IF($B312="","",DATE(YEAR($B312),MONTH($B312),1))</f>
        <v/>
      </c>
      <c r="G312" s="41">
        <f>IF($C312="","",IFERROR(INDEX(Presupuesto!$C$5:$C$44,MATCH($C312,Presupuesto!$B$5:$B$44,0)),"¿Categoría?"))</f>
        <v/>
      </c>
    </row>
    <row r="313" spans="2:7" ht="18" customHeight="1">
      <c r="B313" s="39"/>
      <c r="C313" s="7"/>
      <c r="D313" s="17"/>
      <c r="E313" s="7"/>
      <c r="F313" s="40">
        <f>IF($B313="","",DATE(YEAR($B313),MONTH($B313),1))</f>
        <v/>
      </c>
      <c r="G313" s="41">
        <f>IF($C313="","",IFERROR(INDEX(Presupuesto!$C$5:$C$44,MATCH($C313,Presupuesto!$B$5:$B$44,0)),"¿Categoría?"))</f>
        <v/>
      </c>
    </row>
    <row r="314" spans="2:7" ht="18" customHeight="1">
      <c r="B314" s="39"/>
      <c r="C314" s="7"/>
      <c r="D314" s="17"/>
      <c r="E314" s="7"/>
      <c r="F314" s="40">
        <f>IF($B314="","",DATE(YEAR($B314),MONTH($B314),1))</f>
        <v/>
      </c>
      <c r="G314" s="41">
        <f>IF($C314="","",IFERROR(INDEX(Presupuesto!$C$5:$C$44,MATCH($C314,Presupuesto!$B$5:$B$44,0)),"¿Categoría?"))</f>
        <v/>
      </c>
    </row>
    <row r="315" spans="2:7" ht="18" customHeight="1">
      <c r="B315" s="39"/>
      <c r="C315" s="7"/>
      <c r="D315" s="17"/>
      <c r="E315" s="7"/>
      <c r="F315" s="40">
        <f>IF($B315="","",DATE(YEAR($B315),MONTH($B315),1))</f>
        <v/>
      </c>
      <c r="G315" s="41">
        <f>IF($C315="","",IFERROR(INDEX(Presupuesto!$C$5:$C$44,MATCH($C315,Presupuesto!$B$5:$B$44,0)),"¿Categoría?"))</f>
        <v/>
      </c>
    </row>
    <row r="316" spans="2:7" ht="18" customHeight="1">
      <c r="B316" s="39"/>
      <c r="C316" s="7"/>
      <c r="D316" s="17"/>
      <c r="E316" s="7"/>
      <c r="F316" s="40">
        <f>IF($B316="","",DATE(YEAR($B316),MONTH($B316),1))</f>
        <v/>
      </c>
      <c r="G316" s="41">
        <f>IF($C316="","",IFERROR(INDEX(Presupuesto!$C$5:$C$44,MATCH($C316,Presupuesto!$B$5:$B$44,0)),"¿Categoría?"))</f>
        <v/>
      </c>
    </row>
    <row r="317" spans="2:7" ht="18" customHeight="1">
      <c r="B317" s="39"/>
      <c r="C317" s="7"/>
      <c r="D317" s="17"/>
      <c r="E317" s="7"/>
      <c r="F317" s="40">
        <f>IF($B317="","",DATE(YEAR($B317),MONTH($B317),1))</f>
        <v/>
      </c>
      <c r="G317" s="41">
        <f>IF($C317="","",IFERROR(INDEX(Presupuesto!$C$5:$C$44,MATCH($C317,Presupuesto!$B$5:$B$44,0)),"¿Categoría?"))</f>
        <v/>
      </c>
    </row>
    <row r="318" spans="2:7" ht="18" customHeight="1">
      <c r="B318" s="39"/>
      <c r="C318" s="7"/>
      <c r="D318" s="17"/>
      <c r="E318" s="7"/>
      <c r="F318" s="40">
        <f>IF($B318="","",DATE(YEAR($B318),MONTH($B318),1))</f>
        <v/>
      </c>
      <c r="G318" s="41">
        <f>IF($C318="","",IFERROR(INDEX(Presupuesto!$C$5:$C$44,MATCH($C318,Presupuesto!$B$5:$B$44,0)),"¿Categoría?"))</f>
        <v/>
      </c>
    </row>
    <row r="319" spans="2:7" ht="18" customHeight="1">
      <c r="B319" s="39"/>
      <c r="C319" s="7"/>
      <c r="D319" s="17"/>
      <c r="E319" s="7"/>
      <c r="F319" s="40">
        <f>IF($B319="","",DATE(YEAR($B319),MONTH($B319),1))</f>
        <v/>
      </c>
      <c r="G319" s="41">
        <f>IF($C319="","",IFERROR(INDEX(Presupuesto!$C$5:$C$44,MATCH($C319,Presupuesto!$B$5:$B$44,0)),"¿Categoría?"))</f>
        <v/>
      </c>
    </row>
    <row r="320" spans="2:7" ht="18" customHeight="1">
      <c r="B320" s="39"/>
      <c r="C320" s="7"/>
      <c r="D320" s="17"/>
      <c r="E320" s="7"/>
      <c r="F320" s="40">
        <f>IF($B320="","",DATE(YEAR($B320),MONTH($B320),1))</f>
        <v/>
      </c>
      <c r="G320" s="41">
        <f>IF($C320="","",IFERROR(INDEX(Presupuesto!$C$5:$C$44,MATCH($C320,Presupuesto!$B$5:$B$44,0)),"¿Categoría?"))</f>
        <v/>
      </c>
    </row>
    <row r="321" spans="2:7" ht="18" customHeight="1">
      <c r="B321" s="39"/>
      <c r="C321" s="7"/>
      <c r="D321" s="17"/>
      <c r="E321" s="7"/>
      <c r="F321" s="40">
        <f>IF($B321="","",DATE(YEAR($B321),MONTH($B321),1))</f>
        <v/>
      </c>
      <c r="G321" s="41">
        <f>IF($C321="","",IFERROR(INDEX(Presupuesto!$C$5:$C$44,MATCH($C321,Presupuesto!$B$5:$B$44,0)),"¿Categoría?"))</f>
        <v/>
      </c>
    </row>
    <row r="322" spans="2:7" ht="18" customHeight="1">
      <c r="B322" s="39"/>
      <c r="C322" s="7"/>
      <c r="D322" s="17"/>
      <c r="E322" s="7"/>
      <c r="F322" s="40">
        <f>IF($B322="","",DATE(YEAR($B322),MONTH($B322),1))</f>
        <v/>
      </c>
      <c r="G322" s="41">
        <f>IF($C322="","",IFERROR(INDEX(Presupuesto!$C$5:$C$44,MATCH($C322,Presupuesto!$B$5:$B$44,0)),"¿Categoría?"))</f>
        <v/>
      </c>
    </row>
    <row r="323" spans="2:7" ht="18" customHeight="1">
      <c r="B323" s="39"/>
      <c r="C323" s="7"/>
      <c r="D323" s="17"/>
      <c r="E323" s="7"/>
      <c r="F323" s="40">
        <f>IF($B323="","",DATE(YEAR($B323),MONTH($B323),1))</f>
        <v/>
      </c>
      <c r="G323" s="41">
        <f>IF($C323="","",IFERROR(INDEX(Presupuesto!$C$5:$C$44,MATCH($C323,Presupuesto!$B$5:$B$44,0)),"¿Categoría?"))</f>
        <v/>
      </c>
    </row>
    <row r="324" spans="2:7" ht="18" customHeight="1">
      <c r="B324" s="39"/>
      <c r="C324" s="7"/>
      <c r="D324" s="17"/>
      <c r="E324" s="7"/>
      <c r="F324" s="40">
        <f>IF($B324="","",DATE(YEAR($B324),MONTH($B324),1))</f>
        <v/>
      </c>
      <c r="G324" s="41">
        <f>IF($C324="","",IFERROR(INDEX(Presupuesto!$C$5:$C$44,MATCH($C324,Presupuesto!$B$5:$B$44,0)),"¿Categoría?"))</f>
        <v/>
      </c>
    </row>
    <row r="325" spans="2:7" ht="18" customHeight="1">
      <c r="B325" s="39"/>
      <c r="C325" s="7"/>
      <c r="D325" s="17"/>
      <c r="E325" s="7"/>
      <c r="F325" s="40">
        <f>IF($B325="","",DATE(YEAR($B325),MONTH($B325),1))</f>
        <v/>
      </c>
      <c r="G325" s="41">
        <f>IF($C325="","",IFERROR(INDEX(Presupuesto!$C$5:$C$44,MATCH($C325,Presupuesto!$B$5:$B$44,0)),"¿Categoría?"))</f>
        <v/>
      </c>
    </row>
    <row r="326" spans="2:7" ht="18" customHeight="1">
      <c r="B326" s="39"/>
      <c r="C326" s="7"/>
      <c r="D326" s="17"/>
      <c r="E326" s="7"/>
      <c r="F326" s="40">
        <f>IF($B326="","",DATE(YEAR($B326),MONTH($B326),1))</f>
        <v/>
      </c>
      <c r="G326" s="41">
        <f>IF($C326="","",IFERROR(INDEX(Presupuesto!$C$5:$C$44,MATCH($C326,Presupuesto!$B$5:$B$44,0)),"¿Categoría?"))</f>
        <v/>
      </c>
    </row>
    <row r="327" spans="2:7" ht="18" customHeight="1">
      <c r="B327" s="39"/>
      <c r="C327" s="7"/>
      <c r="D327" s="17"/>
      <c r="E327" s="7"/>
      <c r="F327" s="40">
        <f>IF($B327="","",DATE(YEAR($B327),MONTH($B327),1))</f>
        <v/>
      </c>
      <c r="G327" s="41">
        <f>IF($C327="","",IFERROR(INDEX(Presupuesto!$C$5:$C$44,MATCH($C327,Presupuesto!$B$5:$B$44,0)),"¿Categoría?"))</f>
        <v/>
      </c>
    </row>
    <row r="328" spans="2:7" ht="18" customHeight="1">
      <c r="B328" s="39"/>
      <c r="C328" s="7"/>
      <c r="D328" s="17"/>
      <c r="E328" s="7"/>
      <c r="F328" s="40">
        <f>IF($B328="","",DATE(YEAR($B328),MONTH($B328),1))</f>
        <v/>
      </c>
      <c r="G328" s="41">
        <f>IF($C328="","",IFERROR(INDEX(Presupuesto!$C$5:$C$44,MATCH($C328,Presupuesto!$B$5:$B$44,0)),"¿Categoría?"))</f>
        <v/>
      </c>
    </row>
    <row r="329" spans="2:7" ht="18" customHeight="1">
      <c r="B329" s="39"/>
      <c r="C329" s="7"/>
      <c r="D329" s="17"/>
      <c r="E329" s="7"/>
      <c r="F329" s="40">
        <f>IF($B329="","",DATE(YEAR($B329),MONTH($B329),1))</f>
        <v/>
      </c>
      <c r="G329" s="41">
        <f>IF($C329="","",IFERROR(INDEX(Presupuesto!$C$5:$C$44,MATCH($C329,Presupuesto!$B$5:$B$44,0)),"¿Categoría?"))</f>
        <v/>
      </c>
    </row>
    <row r="330" spans="2:7" ht="18" customHeight="1">
      <c r="B330" s="39"/>
      <c r="C330" s="7"/>
      <c r="D330" s="17"/>
      <c r="E330" s="7"/>
      <c r="F330" s="40">
        <f>IF($B330="","",DATE(YEAR($B330),MONTH($B330),1))</f>
        <v/>
      </c>
      <c r="G330" s="41">
        <f>IF($C330="","",IFERROR(INDEX(Presupuesto!$C$5:$C$44,MATCH($C330,Presupuesto!$B$5:$B$44,0)),"¿Categoría?"))</f>
        <v/>
      </c>
    </row>
    <row r="331" spans="2:7" ht="18" customHeight="1">
      <c r="B331" s="39"/>
      <c r="C331" s="7"/>
      <c r="D331" s="17"/>
      <c r="E331" s="7"/>
      <c r="F331" s="40">
        <f>IF($B331="","",DATE(YEAR($B331),MONTH($B331),1))</f>
        <v/>
      </c>
      <c r="G331" s="41">
        <f>IF($C331="","",IFERROR(INDEX(Presupuesto!$C$5:$C$44,MATCH($C331,Presupuesto!$B$5:$B$44,0)),"¿Categoría?"))</f>
        <v/>
      </c>
    </row>
    <row r="332" spans="2:7" ht="18" customHeight="1">
      <c r="B332" s="39"/>
      <c r="C332" s="7"/>
      <c r="D332" s="17"/>
      <c r="E332" s="7"/>
      <c r="F332" s="40">
        <f>IF($B332="","",DATE(YEAR($B332),MONTH($B332),1))</f>
        <v/>
      </c>
      <c r="G332" s="41">
        <f>IF($C332="","",IFERROR(INDEX(Presupuesto!$C$5:$C$44,MATCH($C332,Presupuesto!$B$5:$B$44,0)),"¿Categoría?"))</f>
        <v/>
      </c>
    </row>
    <row r="333" spans="2:7" ht="18" customHeight="1">
      <c r="B333" s="39"/>
      <c r="C333" s="7"/>
      <c r="D333" s="17"/>
      <c r="E333" s="7"/>
      <c r="F333" s="40">
        <f>IF($B333="","",DATE(YEAR($B333),MONTH($B333),1))</f>
        <v/>
      </c>
      <c r="G333" s="41">
        <f>IF($C333="","",IFERROR(INDEX(Presupuesto!$C$5:$C$44,MATCH($C333,Presupuesto!$B$5:$B$44,0)),"¿Categoría?"))</f>
        <v/>
      </c>
    </row>
    <row r="334" spans="2:7" ht="18" customHeight="1">
      <c r="B334" s="39"/>
      <c r="C334" s="7"/>
      <c r="D334" s="17"/>
      <c r="E334" s="7"/>
      <c r="F334" s="40">
        <f>IF($B334="","",DATE(YEAR($B334),MONTH($B334),1))</f>
        <v/>
      </c>
      <c r="G334" s="41">
        <f>IF($C334="","",IFERROR(INDEX(Presupuesto!$C$5:$C$44,MATCH($C334,Presupuesto!$B$5:$B$44,0)),"¿Categoría?"))</f>
        <v/>
      </c>
    </row>
    <row r="335" spans="2:7" ht="18" customHeight="1">
      <c r="B335" s="39"/>
      <c r="C335" s="7"/>
      <c r="D335" s="17"/>
      <c r="E335" s="7"/>
      <c r="F335" s="40">
        <f>IF($B335="","",DATE(YEAR($B335),MONTH($B335),1))</f>
        <v/>
      </c>
      <c r="G335" s="41">
        <f>IF($C335="","",IFERROR(INDEX(Presupuesto!$C$5:$C$44,MATCH($C335,Presupuesto!$B$5:$B$44,0)),"¿Categoría?"))</f>
        <v/>
      </c>
    </row>
    <row r="336" spans="2:7" ht="18" customHeight="1">
      <c r="B336" s="39"/>
      <c r="C336" s="7"/>
      <c r="D336" s="17"/>
      <c r="E336" s="7"/>
      <c r="F336" s="40">
        <f>IF($B336="","",DATE(YEAR($B336),MONTH($B336),1))</f>
        <v/>
      </c>
      <c r="G336" s="41">
        <f>IF($C336="","",IFERROR(INDEX(Presupuesto!$C$5:$C$44,MATCH($C336,Presupuesto!$B$5:$B$44,0)),"¿Categoría?"))</f>
        <v/>
      </c>
    </row>
    <row r="337" spans="2:7" ht="18" customHeight="1">
      <c r="B337" s="39"/>
      <c r="C337" s="7"/>
      <c r="D337" s="17"/>
      <c r="E337" s="7"/>
      <c r="F337" s="40">
        <f>IF($B337="","",DATE(YEAR($B337),MONTH($B337),1))</f>
        <v/>
      </c>
      <c r="G337" s="41">
        <f>IF($C337="","",IFERROR(INDEX(Presupuesto!$C$5:$C$44,MATCH($C337,Presupuesto!$B$5:$B$44,0)),"¿Categoría?"))</f>
        <v/>
      </c>
    </row>
    <row r="338" spans="2:7" ht="18" customHeight="1">
      <c r="B338" s="39"/>
      <c r="C338" s="7"/>
      <c r="D338" s="17"/>
      <c r="E338" s="7"/>
      <c r="F338" s="40">
        <f>IF($B338="","",DATE(YEAR($B338),MONTH($B338),1))</f>
        <v/>
      </c>
      <c r="G338" s="41">
        <f>IF($C338="","",IFERROR(INDEX(Presupuesto!$C$5:$C$44,MATCH($C338,Presupuesto!$B$5:$B$44,0)),"¿Categoría?"))</f>
        <v/>
      </c>
    </row>
    <row r="339" spans="2:7" ht="18" customHeight="1">
      <c r="B339" s="39"/>
      <c r="C339" s="7"/>
      <c r="D339" s="17"/>
      <c r="E339" s="7"/>
      <c r="F339" s="40">
        <f>IF($B339="","",DATE(YEAR($B339),MONTH($B339),1))</f>
        <v/>
      </c>
      <c r="G339" s="41">
        <f>IF($C339="","",IFERROR(INDEX(Presupuesto!$C$5:$C$44,MATCH($C339,Presupuesto!$B$5:$B$44,0)),"¿Categoría?"))</f>
        <v/>
      </c>
    </row>
    <row r="340" spans="2:7" ht="18" customHeight="1">
      <c r="B340" s="39"/>
      <c r="C340" s="7"/>
      <c r="D340" s="17"/>
      <c r="E340" s="7"/>
      <c r="F340" s="40">
        <f>IF($B340="","",DATE(YEAR($B340),MONTH($B340),1))</f>
        <v/>
      </c>
      <c r="G340" s="41">
        <f>IF($C340="","",IFERROR(INDEX(Presupuesto!$C$5:$C$44,MATCH($C340,Presupuesto!$B$5:$B$44,0)),"¿Categoría?"))</f>
        <v/>
      </c>
    </row>
    <row r="341" spans="2:7" ht="18" customHeight="1">
      <c r="B341" s="39"/>
      <c r="C341" s="7"/>
      <c r="D341" s="17"/>
      <c r="E341" s="7"/>
      <c r="F341" s="40">
        <f>IF($B341="","",DATE(YEAR($B341),MONTH($B341),1))</f>
        <v/>
      </c>
      <c r="G341" s="41">
        <f>IF($C341="","",IFERROR(INDEX(Presupuesto!$C$5:$C$44,MATCH($C341,Presupuesto!$B$5:$B$44,0)),"¿Categoría?"))</f>
        <v/>
      </c>
    </row>
    <row r="342" spans="2:7" ht="18" customHeight="1">
      <c r="B342" s="39"/>
      <c r="C342" s="7"/>
      <c r="D342" s="17"/>
      <c r="E342" s="7"/>
      <c r="F342" s="40">
        <f>IF($B342="","",DATE(YEAR($B342),MONTH($B342),1))</f>
        <v/>
      </c>
      <c r="G342" s="41">
        <f>IF($C342="","",IFERROR(INDEX(Presupuesto!$C$5:$C$44,MATCH($C342,Presupuesto!$B$5:$B$44,0)),"¿Categoría?"))</f>
        <v/>
      </c>
    </row>
    <row r="343" spans="2:7" ht="18" customHeight="1">
      <c r="B343" s="39"/>
      <c r="C343" s="7"/>
      <c r="D343" s="17"/>
      <c r="E343" s="7"/>
      <c r="F343" s="40">
        <f>IF($B343="","",DATE(YEAR($B343),MONTH($B343),1))</f>
        <v/>
      </c>
      <c r="G343" s="41">
        <f>IF($C343="","",IFERROR(INDEX(Presupuesto!$C$5:$C$44,MATCH($C343,Presupuesto!$B$5:$B$44,0)),"¿Categoría?"))</f>
        <v/>
      </c>
    </row>
    <row r="344" spans="2:7" ht="18" customHeight="1">
      <c r="B344" s="39"/>
      <c r="C344" s="7"/>
      <c r="D344" s="17"/>
      <c r="E344" s="7"/>
      <c r="F344" s="40">
        <f>IF($B344="","",DATE(YEAR($B344),MONTH($B344),1))</f>
        <v/>
      </c>
      <c r="G344" s="41">
        <f>IF($C344="","",IFERROR(INDEX(Presupuesto!$C$5:$C$44,MATCH($C344,Presupuesto!$B$5:$B$44,0)),"¿Categoría?"))</f>
        <v/>
      </c>
    </row>
    <row r="345" spans="2:7" ht="18" customHeight="1">
      <c r="B345" s="39"/>
      <c r="C345" s="7"/>
      <c r="D345" s="17"/>
      <c r="E345" s="7"/>
      <c r="F345" s="40">
        <f>IF($B345="","",DATE(YEAR($B345),MONTH($B345),1))</f>
        <v/>
      </c>
      <c r="G345" s="41">
        <f>IF($C345="","",IFERROR(INDEX(Presupuesto!$C$5:$C$44,MATCH($C345,Presupuesto!$B$5:$B$44,0)),"¿Categoría?"))</f>
        <v/>
      </c>
    </row>
    <row r="346" spans="2:7" ht="18" customHeight="1">
      <c r="B346" s="39"/>
      <c r="C346" s="7"/>
      <c r="D346" s="17"/>
      <c r="E346" s="7"/>
      <c r="F346" s="40">
        <f>IF($B346="","",DATE(YEAR($B346),MONTH($B346),1))</f>
        <v/>
      </c>
      <c r="G346" s="41">
        <f>IF($C346="","",IFERROR(INDEX(Presupuesto!$C$5:$C$44,MATCH($C346,Presupuesto!$B$5:$B$44,0)),"¿Categoría?"))</f>
        <v/>
      </c>
    </row>
    <row r="347" spans="2:7" ht="18" customHeight="1">
      <c r="B347" s="39"/>
      <c r="C347" s="7"/>
      <c r="D347" s="17"/>
      <c r="E347" s="7"/>
      <c r="F347" s="40">
        <f>IF($B347="","",DATE(YEAR($B347),MONTH($B347),1))</f>
        <v/>
      </c>
      <c r="G347" s="41">
        <f>IF($C347="","",IFERROR(INDEX(Presupuesto!$C$5:$C$44,MATCH($C347,Presupuesto!$B$5:$B$44,0)),"¿Categoría?"))</f>
        <v/>
      </c>
    </row>
    <row r="348" spans="2:7" ht="18" customHeight="1">
      <c r="B348" s="39"/>
      <c r="C348" s="7"/>
      <c r="D348" s="17"/>
      <c r="E348" s="7"/>
      <c r="F348" s="40">
        <f>IF($B348="","",DATE(YEAR($B348),MONTH($B348),1))</f>
        <v/>
      </c>
      <c r="G348" s="41">
        <f>IF($C348="","",IFERROR(INDEX(Presupuesto!$C$5:$C$44,MATCH($C348,Presupuesto!$B$5:$B$44,0)),"¿Categoría?"))</f>
        <v/>
      </c>
    </row>
    <row r="349" spans="2:7" ht="18" customHeight="1">
      <c r="B349" s="39"/>
      <c r="C349" s="7"/>
      <c r="D349" s="17"/>
      <c r="E349" s="7"/>
      <c r="F349" s="40">
        <f>IF($B349="","",DATE(YEAR($B349),MONTH($B349),1))</f>
        <v/>
      </c>
      <c r="G349" s="41">
        <f>IF($C349="","",IFERROR(INDEX(Presupuesto!$C$5:$C$44,MATCH($C349,Presupuesto!$B$5:$B$44,0)),"¿Categoría?"))</f>
        <v/>
      </c>
    </row>
    <row r="350" spans="2:7" ht="18" customHeight="1">
      <c r="B350" s="39"/>
      <c r="C350" s="7"/>
      <c r="D350" s="17"/>
      <c r="E350" s="7"/>
      <c r="F350" s="40">
        <f>IF($B350="","",DATE(YEAR($B350),MONTH($B350),1))</f>
        <v/>
      </c>
      <c r="G350" s="41">
        <f>IF($C350="","",IFERROR(INDEX(Presupuesto!$C$5:$C$44,MATCH($C350,Presupuesto!$B$5:$B$44,0)),"¿Categoría?"))</f>
        <v/>
      </c>
    </row>
    <row r="351" spans="2:7" ht="18" customHeight="1">
      <c r="B351" s="39"/>
      <c r="C351" s="7"/>
      <c r="D351" s="17"/>
      <c r="E351" s="7"/>
      <c r="F351" s="40">
        <f>IF($B351="","",DATE(YEAR($B351),MONTH($B351),1))</f>
        <v/>
      </c>
      <c r="G351" s="41">
        <f>IF($C351="","",IFERROR(INDEX(Presupuesto!$C$5:$C$44,MATCH($C351,Presupuesto!$B$5:$B$44,0)),"¿Categoría?"))</f>
        <v/>
      </c>
    </row>
    <row r="352" spans="2:7" ht="18" customHeight="1">
      <c r="B352" s="39"/>
      <c r="C352" s="7"/>
      <c r="D352" s="17"/>
      <c r="E352" s="7"/>
      <c r="F352" s="40">
        <f>IF($B352="","",DATE(YEAR($B352),MONTH($B352),1))</f>
        <v/>
      </c>
      <c r="G352" s="41">
        <f>IF($C352="","",IFERROR(INDEX(Presupuesto!$C$5:$C$44,MATCH($C352,Presupuesto!$B$5:$B$44,0)),"¿Categoría?"))</f>
        <v/>
      </c>
    </row>
    <row r="353" spans="2:7" ht="18" customHeight="1">
      <c r="B353" s="39"/>
      <c r="C353" s="7"/>
      <c r="D353" s="17"/>
      <c r="E353" s="7"/>
      <c r="F353" s="40">
        <f>IF($B353="","",DATE(YEAR($B353),MONTH($B353),1))</f>
        <v/>
      </c>
      <c r="G353" s="41">
        <f>IF($C353="","",IFERROR(INDEX(Presupuesto!$C$5:$C$44,MATCH($C353,Presupuesto!$B$5:$B$44,0)),"¿Categoría?"))</f>
        <v/>
      </c>
    </row>
    <row r="354" spans="2:7" ht="18" customHeight="1">
      <c r="B354" s="39"/>
      <c r="C354" s="7"/>
      <c r="D354" s="17"/>
      <c r="E354" s="7"/>
      <c r="F354" s="40">
        <f>IF($B354="","",DATE(YEAR($B354),MONTH($B354),1))</f>
        <v/>
      </c>
      <c r="G354" s="41">
        <f>IF($C354="","",IFERROR(INDEX(Presupuesto!$C$5:$C$44,MATCH($C354,Presupuesto!$B$5:$B$44,0)),"¿Categoría?"))</f>
        <v/>
      </c>
    </row>
    <row r="355" spans="2:7" ht="18" customHeight="1">
      <c r="B355" s="39"/>
      <c r="C355" s="7"/>
      <c r="D355" s="17"/>
      <c r="E355" s="7"/>
      <c r="F355" s="40">
        <f>IF($B355="","",DATE(YEAR($B355),MONTH($B355),1))</f>
        <v/>
      </c>
      <c r="G355" s="41">
        <f>IF($C355="","",IFERROR(INDEX(Presupuesto!$C$5:$C$44,MATCH($C355,Presupuesto!$B$5:$B$44,0)),"¿Categoría?"))</f>
        <v/>
      </c>
    </row>
    <row r="356" spans="2:7" ht="18" customHeight="1">
      <c r="B356" s="39"/>
      <c r="C356" s="7"/>
      <c r="D356" s="17"/>
      <c r="E356" s="7"/>
      <c r="F356" s="40">
        <f>IF($B356="","",DATE(YEAR($B356),MONTH($B356),1))</f>
        <v/>
      </c>
      <c r="G356" s="41">
        <f>IF($C356="","",IFERROR(INDEX(Presupuesto!$C$5:$C$44,MATCH($C356,Presupuesto!$B$5:$B$44,0)),"¿Categoría?"))</f>
        <v/>
      </c>
    </row>
    <row r="357" spans="2:7" ht="18" customHeight="1">
      <c r="B357" s="39"/>
      <c r="C357" s="7"/>
      <c r="D357" s="17"/>
      <c r="E357" s="7"/>
      <c r="F357" s="40">
        <f>IF($B357="","",DATE(YEAR($B357),MONTH($B357),1))</f>
        <v/>
      </c>
      <c r="G357" s="41">
        <f>IF($C357="","",IFERROR(INDEX(Presupuesto!$C$5:$C$44,MATCH($C357,Presupuesto!$B$5:$B$44,0)),"¿Categoría?"))</f>
        <v/>
      </c>
    </row>
    <row r="358" spans="2:7" ht="18" customHeight="1">
      <c r="B358" s="39"/>
      <c r="C358" s="7"/>
      <c r="D358" s="17"/>
      <c r="E358" s="7"/>
      <c r="F358" s="40">
        <f>IF($B358="","",DATE(YEAR($B358),MONTH($B358),1))</f>
        <v/>
      </c>
      <c r="G358" s="41">
        <f>IF($C358="","",IFERROR(INDEX(Presupuesto!$C$5:$C$44,MATCH($C358,Presupuesto!$B$5:$B$44,0)),"¿Categoría?"))</f>
        <v/>
      </c>
    </row>
    <row r="359" spans="2:7" ht="18" customHeight="1">
      <c r="B359" s="39"/>
      <c r="C359" s="7"/>
      <c r="D359" s="17"/>
      <c r="E359" s="7"/>
      <c r="F359" s="40">
        <f>IF($B359="","",DATE(YEAR($B359),MONTH($B359),1))</f>
        <v/>
      </c>
      <c r="G359" s="41">
        <f>IF($C359="","",IFERROR(INDEX(Presupuesto!$C$5:$C$44,MATCH($C359,Presupuesto!$B$5:$B$44,0)),"¿Categoría?"))</f>
        <v/>
      </c>
    </row>
    <row r="360" spans="2:7" ht="18" customHeight="1">
      <c r="B360" s="39"/>
      <c r="C360" s="7"/>
      <c r="D360" s="17"/>
      <c r="E360" s="7"/>
      <c r="F360" s="40">
        <f>IF($B360="","",DATE(YEAR($B360),MONTH($B360),1))</f>
        <v/>
      </c>
      <c r="G360" s="41">
        <f>IF($C360="","",IFERROR(INDEX(Presupuesto!$C$5:$C$44,MATCH($C360,Presupuesto!$B$5:$B$44,0)),"¿Categoría?"))</f>
        <v/>
      </c>
    </row>
    <row r="361" spans="2:7" ht="18" customHeight="1">
      <c r="B361" s="39"/>
      <c r="C361" s="7"/>
      <c r="D361" s="17"/>
      <c r="E361" s="7"/>
      <c r="F361" s="40">
        <f>IF($B361="","",DATE(YEAR($B361),MONTH($B361),1))</f>
        <v/>
      </c>
      <c r="G361" s="41">
        <f>IF($C361="","",IFERROR(INDEX(Presupuesto!$C$5:$C$44,MATCH($C361,Presupuesto!$B$5:$B$44,0)),"¿Categoría?"))</f>
        <v/>
      </c>
    </row>
    <row r="362" spans="2:7" ht="18" customHeight="1">
      <c r="B362" s="39"/>
      <c r="C362" s="7"/>
      <c r="D362" s="17"/>
      <c r="E362" s="7"/>
      <c r="F362" s="40">
        <f>IF($B362="","",DATE(YEAR($B362),MONTH($B362),1))</f>
        <v/>
      </c>
      <c r="G362" s="41">
        <f>IF($C362="","",IFERROR(INDEX(Presupuesto!$C$5:$C$44,MATCH($C362,Presupuesto!$B$5:$B$44,0)),"¿Categoría?"))</f>
        <v/>
      </c>
    </row>
    <row r="363" spans="2:7" ht="18" customHeight="1">
      <c r="B363" s="39"/>
      <c r="C363" s="7"/>
      <c r="D363" s="17"/>
      <c r="E363" s="7"/>
      <c r="F363" s="40">
        <f>IF($B363="","",DATE(YEAR($B363),MONTH($B363),1))</f>
        <v/>
      </c>
      <c r="G363" s="41">
        <f>IF($C363="","",IFERROR(INDEX(Presupuesto!$C$5:$C$44,MATCH($C363,Presupuesto!$B$5:$B$44,0)),"¿Categoría?"))</f>
        <v/>
      </c>
    </row>
    <row r="364" spans="2:7" ht="18" customHeight="1">
      <c r="B364" s="39"/>
      <c r="C364" s="7"/>
      <c r="D364" s="17"/>
      <c r="E364" s="7"/>
      <c r="F364" s="40">
        <f>IF($B364="","",DATE(YEAR($B364),MONTH($B364),1))</f>
        <v/>
      </c>
      <c r="G364" s="41">
        <f>IF($C364="","",IFERROR(INDEX(Presupuesto!$C$5:$C$44,MATCH($C364,Presupuesto!$B$5:$B$44,0)),"¿Categoría?"))</f>
        <v/>
      </c>
    </row>
    <row r="365" spans="2:7" ht="18" customHeight="1">
      <c r="B365" s="39"/>
      <c r="C365" s="7"/>
      <c r="D365" s="17"/>
      <c r="E365" s="7"/>
      <c r="F365" s="40">
        <f>IF($B365="","",DATE(YEAR($B365),MONTH($B365),1))</f>
        <v/>
      </c>
      <c r="G365" s="41">
        <f>IF($C365="","",IFERROR(INDEX(Presupuesto!$C$5:$C$44,MATCH($C365,Presupuesto!$B$5:$B$44,0)),"¿Categoría?"))</f>
        <v/>
      </c>
    </row>
    <row r="366" spans="2:7" ht="18" customHeight="1">
      <c r="B366" s="39"/>
      <c r="C366" s="7"/>
      <c r="D366" s="17"/>
      <c r="E366" s="7"/>
      <c r="F366" s="40">
        <f>IF($B366="","",DATE(YEAR($B366),MONTH($B366),1))</f>
        <v/>
      </c>
      <c r="G366" s="41">
        <f>IF($C366="","",IFERROR(INDEX(Presupuesto!$C$5:$C$44,MATCH($C366,Presupuesto!$B$5:$B$44,0)),"¿Categoría?"))</f>
        <v/>
      </c>
    </row>
    <row r="367" spans="2:7" ht="18" customHeight="1">
      <c r="B367" s="39"/>
      <c r="C367" s="7"/>
      <c r="D367" s="17"/>
      <c r="E367" s="7"/>
      <c r="F367" s="40">
        <f>IF($B367="","",DATE(YEAR($B367),MONTH($B367),1))</f>
        <v/>
      </c>
      <c r="G367" s="41">
        <f>IF($C367="","",IFERROR(INDEX(Presupuesto!$C$5:$C$44,MATCH($C367,Presupuesto!$B$5:$B$44,0)),"¿Categoría?"))</f>
        <v/>
      </c>
    </row>
    <row r="368" spans="2:7" ht="18" customHeight="1">
      <c r="B368" s="39"/>
      <c r="C368" s="7"/>
      <c r="D368" s="17"/>
      <c r="E368" s="7"/>
      <c r="F368" s="40">
        <f>IF($B368="","",DATE(YEAR($B368),MONTH($B368),1))</f>
        <v/>
      </c>
      <c r="G368" s="41">
        <f>IF($C368="","",IFERROR(INDEX(Presupuesto!$C$5:$C$44,MATCH($C368,Presupuesto!$B$5:$B$44,0)),"¿Categoría?"))</f>
        <v/>
      </c>
    </row>
    <row r="369" spans="2:7" ht="18" customHeight="1">
      <c r="B369" s="39"/>
      <c r="C369" s="7"/>
      <c r="D369" s="17"/>
      <c r="E369" s="7"/>
      <c r="F369" s="40">
        <f>IF($B369="","",DATE(YEAR($B369),MONTH($B369),1))</f>
        <v/>
      </c>
      <c r="G369" s="41">
        <f>IF($C369="","",IFERROR(INDEX(Presupuesto!$C$5:$C$44,MATCH($C369,Presupuesto!$B$5:$B$44,0)),"¿Categoría?"))</f>
        <v/>
      </c>
    </row>
    <row r="370" spans="2:7" ht="18" customHeight="1">
      <c r="B370" s="39"/>
      <c r="C370" s="7"/>
      <c r="D370" s="17"/>
      <c r="E370" s="7"/>
      <c r="F370" s="40">
        <f>IF($B370="","",DATE(YEAR($B370),MONTH($B370),1))</f>
        <v/>
      </c>
      <c r="G370" s="41">
        <f>IF($C370="","",IFERROR(INDEX(Presupuesto!$C$5:$C$44,MATCH($C370,Presupuesto!$B$5:$B$44,0)),"¿Categoría?"))</f>
        <v/>
      </c>
    </row>
    <row r="371" spans="2:7" ht="18" customHeight="1">
      <c r="B371" s="39"/>
      <c r="C371" s="7"/>
      <c r="D371" s="17"/>
      <c r="E371" s="7"/>
      <c r="F371" s="40">
        <f>IF($B371="","",DATE(YEAR($B371),MONTH($B371),1))</f>
        <v/>
      </c>
      <c r="G371" s="41">
        <f>IF($C371="","",IFERROR(INDEX(Presupuesto!$C$5:$C$44,MATCH($C371,Presupuesto!$B$5:$B$44,0)),"¿Categoría?"))</f>
        <v/>
      </c>
    </row>
    <row r="372" spans="2:7" ht="18" customHeight="1">
      <c r="B372" s="39"/>
      <c r="C372" s="7"/>
      <c r="D372" s="17"/>
      <c r="E372" s="7"/>
      <c r="F372" s="40">
        <f>IF($B372="","",DATE(YEAR($B372),MONTH($B372),1))</f>
        <v/>
      </c>
      <c r="G372" s="41">
        <f>IF($C372="","",IFERROR(INDEX(Presupuesto!$C$5:$C$44,MATCH($C372,Presupuesto!$B$5:$B$44,0)),"¿Categoría?"))</f>
        <v/>
      </c>
    </row>
    <row r="373" spans="2:7" ht="18" customHeight="1">
      <c r="B373" s="39"/>
      <c r="C373" s="7"/>
      <c r="D373" s="17"/>
      <c r="E373" s="7"/>
      <c r="F373" s="40">
        <f>IF($B373="","",DATE(YEAR($B373),MONTH($B373),1))</f>
        <v/>
      </c>
      <c r="G373" s="41">
        <f>IF($C373="","",IFERROR(INDEX(Presupuesto!$C$5:$C$44,MATCH($C373,Presupuesto!$B$5:$B$44,0)),"¿Categoría?"))</f>
        <v/>
      </c>
    </row>
    <row r="374" spans="2:7" ht="18" customHeight="1">
      <c r="B374" s="39"/>
      <c r="C374" s="7"/>
      <c r="D374" s="17"/>
      <c r="E374" s="7"/>
      <c r="F374" s="40">
        <f>IF($B374="","",DATE(YEAR($B374),MONTH($B374),1))</f>
        <v/>
      </c>
      <c r="G374" s="41">
        <f>IF($C374="","",IFERROR(INDEX(Presupuesto!$C$5:$C$44,MATCH($C374,Presupuesto!$B$5:$B$44,0)),"¿Categoría?"))</f>
        <v/>
      </c>
    </row>
    <row r="375" spans="2:7" ht="18" customHeight="1">
      <c r="B375" s="39"/>
      <c r="C375" s="7"/>
      <c r="D375" s="17"/>
      <c r="E375" s="7"/>
      <c r="F375" s="40">
        <f>IF($B375="","",DATE(YEAR($B375),MONTH($B375),1))</f>
        <v/>
      </c>
      <c r="G375" s="41">
        <f>IF($C375="","",IFERROR(INDEX(Presupuesto!$C$5:$C$44,MATCH($C375,Presupuesto!$B$5:$B$44,0)),"¿Categoría?"))</f>
        <v/>
      </c>
    </row>
    <row r="376" spans="2:7" ht="18" customHeight="1">
      <c r="B376" s="39"/>
      <c r="C376" s="7"/>
      <c r="D376" s="17"/>
      <c r="E376" s="7"/>
      <c r="F376" s="40">
        <f>IF($B376="","",DATE(YEAR($B376),MONTH($B376),1))</f>
        <v/>
      </c>
      <c r="G376" s="41">
        <f>IF($C376="","",IFERROR(INDEX(Presupuesto!$C$5:$C$44,MATCH($C376,Presupuesto!$B$5:$B$44,0)),"¿Categoría?"))</f>
        <v/>
      </c>
    </row>
    <row r="377" spans="2:7" ht="18" customHeight="1">
      <c r="B377" s="39"/>
      <c r="C377" s="7"/>
      <c r="D377" s="17"/>
      <c r="E377" s="7"/>
      <c r="F377" s="40">
        <f>IF($B377="","",DATE(YEAR($B377),MONTH($B377),1))</f>
        <v/>
      </c>
      <c r="G377" s="41">
        <f>IF($C377="","",IFERROR(INDEX(Presupuesto!$C$5:$C$44,MATCH($C377,Presupuesto!$B$5:$B$44,0)),"¿Categoría?"))</f>
        <v/>
      </c>
    </row>
    <row r="378" spans="2:7" ht="18" customHeight="1">
      <c r="B378" s="39"/>
      <c r="C378" s="7"/>
      <c r="D378" s="17"/>
      <c r="E378" s="7"/>
      <c r="F378" s="40">
        <f>IF($B378="","",DATE(YEAR($B378),MONTH($B378),1))</f>
        <v/>
      </c>
      <c r="G378" s="41">
        <f>IF($C378="","",IFERROR(INDEX(Presupuesto!$C$5:$C$44,MATCH($C378,Presupuesto!$B$5:$B$44,0)),"¿Categoría?"))</f>
        <v/>
      </c>
    </row>
    <row r="379" spans="2:7" ht="18" customHeight="1">
      <c r="B379" s="39"/>
      <c r="C379" s="7"/>
      <c r="D379" s="17"/>
      <c r="E379" s="7"/>
      <c r="F379" s="40">
        <f>IF($B379="","",DATE(YEAR($B379),MONTH($B379),1))</f>
        <v/>
      </c>
      <c r="G379" s="41">
        <f>IF($C379="","",IFERROR(INDEX(Presupuesto!$C$5:$C$44,MATCH($C379,Presupuesto!$B$5:$B$44,0)),"¿Categoría?"))</f>
        <v/>
      </c>
    </row>
    <row r="380" spans="2:7" ht="18" customHeight="1">
      <c r="B380" s="39"/>
      <c r="C380" s="7"/>
      <c r="D380" s="17"/>
      <c r="E380" s="7"/>
      <c r="F380" s="40">
        <f>IF($B380="","",DATE(YEAR($B380),MONTH($B380),1))</f>
        <v/>
      </c>
      <c r="G380" s="41">
        <f>IF($C380="","",IFERROR(INDEX(Presupuesto!$C$5:$C$44,MATCH($C380,Presupuesto!$B$5:$B$44,0)),"¿Categoría?"))</f>
        <v/>
      </c>
    </row>
    <row r="381" spans="2:7" ht="18" customHeight="1">
      <c r="B381" s="39"/>
      <c r="C381" s="7"/>
      <c r="D381" s="17"/>
      <c r="E381" s="7"/>
      <c r="F381" s="40">
        <f>IF($B381="","",DATE(YEAR($B381),MONTH($B381),1))</f>
        <v/>
      </c>
      <c r="G381" s="41">
        <f>IF($C381="","",IFERROR(INDEX(Presupuesto!$C$5:$C$44,MATCH($C381,Presupuesto!$B$5:$B$44,0)),"¿Categoría?"))</f>
        <v/>
      </c>
    </row>
    <row r="382" spans="2:7" ht="18" customHeight="1">
      <c r="B382" s="39"/>
      <c r="C382" s="7"/>
      <c r="D382" s="17"/>
      <c r="E382" s="7"/>
      <c r="F382" s="40">
        <f>IF($B382="","",DATE(YEAR($B382),MONTH($B382),1))</f>
        <v/>
      </c>
      <c r="G382" s="41">
        <f>IF($C382="","",IFERROR(INDEX(Presupuesto!$C$5:$C$44,MATCH($C382,Presupuesto!$B$5:$B$44,0)),"¿Categoría?"))</f>
        <v/>
      </c>
    </row>
    <row r="383" spans="2:7" ht="18" customHeight="1">
      <c r="B383" s="39"/>
      <c r="C383" s="7"/>
      <c r="D383" s="17"/>
      <c r="E383" s="7"/>
      <c r="F383" s="40">
        <f>IF($B383="","",DATE(YEAR($B383),MONTH($B383),1))</f>
        <v/>
      </c>
      <c r="G383" s="41">
        <f>IF($C383="","",IFERROR(INDEX(Presupuesto!$C$5:$C$44,MATCH($C383,Presupuesto!$B$5:$B$44,0)),"¿Categoría?"))</f>
        <v/>
      </c>
    </row>
    <row r="384" spans="2:7" ht="18" customHeight="1">
      <c r="B384" s="39"/>
      <c r="C384" s="7"/>
      <c r="D384" s="17"/>
      <c r="E384" s="7"/>
      <c r="F384" s="40">
        <f>IF($B384="","",DATE(YEAR($B384),MONTH($B384),1))</f>
        <v/>
      </c>
      <c r="G384" s="41">
        <f>IF($C384="","",IFERROR(INDEX(Presupuesto!$C$5:$C$44,MATCH($C384,Presupuesto!$B$5:$B$44,0)),"¿Categoría?"))</f>
        <v/>
      </c>
    </row>
    <row r="385" spans="2:7" ht="18" customHeight="1">
      <c r="B385" s="39"/>
      <c r="C385" s="7"/>
      <c r="D385" s="17"/>
      <c r="E385" s="7"/>
      <c r="F385" s="40">
        <f>IF($B385="","",DATE(YEAR($B385),MONTH($B385),1))</f>
        <v/>
      </c>
      <c r="G385" s="41">
        <f>IF($C385="","",IFERROR(INDEX(Presupuesto!$C$5:$C$44,MATCH($C385,Presupuesto!$B$5:$B$44,0)),"¿Categoría?"))</f>
        <v/>
      </c>
    </row>
    <row r="386" spans="2:7" ht="18" customHeight="1">
      <c r="B386" s="39"/>
      <c r="C386" s="7"/>
      <c r="D386" s="17"/>
      <c r="E386" s="7"/>
      <c r="F386" s="40">
        <f>IF($B386="","",DATE(YEAR($B386),MONTH($B386),1))</f>
        <v/>
      </c>
      <c r="G386" s="41">
        <f>IF($C386="","",IFERROR(INDEX(Presupuesto!$C$5:$C$44,MATCH($C386,Presupuesto!$B$5:$B$44,0)),"¿Categoría?"))</f>
        <v/>
      </c>
    </row>
    <row r="387" spans="2:7" ht="18" customHeight="1">
      <c r="B387" s="39"/>
      <c r="C387" s="7"/>
      <c r="D387" s="17"/>
      <c r="E387" s="7"/>
      <c r="F387" s="40">
        <f>IF($B387="","",DATE(YEAR($B387),MONTH($B387),1))</f>
        <v/>
      </c>
      <c r="G387" s="41">
        <f>IF($C387="","",IFERROR(INDEX(Presupuesto!$C$5:$C$44,MATCH($C387,Presupuesto!$B$5:$B$44,0)),"¿Categoría?"))</f>
        <v/>
      </c>
    </row>
    <row r="388" spans="2:7" ht="18" customHeight="1">
      <c r="B388" s="39"/>
      <c r="C388" s="7"/>
      <c r="D388" s="17"/>
      <c r="E388" s="7"/>
      <c r="F388" s="40">
        <f>IF($B388="","",DATE(YEAR($B388),MONTH($B388),1))</f>
        <v/>
      </c>
      <c r="G388" s="41">
        <f>IF($C388="","",IFERROR(INDEX(Presupuesto!$C$5:$C$44,MATCH($C388,Presupuesto!$B$5:$B$44,0)),"¿Categoría?"))</f>
        <v/>
      </c>
    </row>
    <row r="389" spans="2:7" ht="18" customHeight="1">
      <c r="B389" s="39"/>
      <c r="C389" s="7"/>
      <c r="D389" s="17"/>
      <c r="E389" s="7"/>
      <c r="F389" s="40">
        <f>IF($B389="","",DATE(YEAR($B389),MONTH($B389),1))</f>
        <v/>
      </c>
      <c r="G389" s="41">
        <f>IF($C389="","",IFERROR(INDEX(Presupuesto!$C$5:$C$44,MATCH($C389,Presupuesto!$B$5:$B$44,0)),"¿Categoría?"))</f>
        <v/>
      </c>
    </row>
    <row r="390" spans="2:7" ht="18" customHeight="1">
      <c r="B390" s="39"/>
      <c r="C390" s="7"/>
      <c r="D390" s="17"/>
      <c r="E390" s="7"/>
      <c r="F390" s="40">
        <f>IF($B390="","",DATE(YEAR($B390),MONTH($B390),1))</f>
        <v/>
      </c>
      <c r="G390" s="41">
        <f>IF($C390="","",IFERROR(INDEX(Presupuesto!$C$5:$C$44,MATCH($C390,Presupuesto!$B$5:$B$44,0)),"¿Categoría?"))</f>
        <v/>
      </c>
    </row>
    <row r="391" spans="2:7" ht="18" customHeight="1">
      <c r="B391" s="39"/>
      <c r="C391" s="7"/>
      <c r="D391" s="17"/>
      <c r="E391" s="7"/>
      <c r="F391" s="40">
        <f>IF($B391="","",DATE(YEAR($B391),MONTH($B391),1))</f>
        <v/>
      </c>
      <c r="G391" s="41">
        <f>IF($C391="","",IFERROR(INDEX(Presupuesto!$C$5:$C$44,MATCH($C391,Presupuesto!$B$5:$B$44,0)),"¿Categoría?"))</f>
        <v/>
      </c>
    </row>
    <row r="392" spans="2:7" ht="18" customHeight="1">
      <c r="B392" s="39"/>
      <c r="C392" s="7"/>
      <c r="D392" s="17"/>
      <c r="E392" s="7"/>
      <c r="F392" s="40">
        <f>IF($B392="","",DATE(YEAR($B392),MONTH($B392),1))</f>
        <v/>
      </c>
      <c r="G392" s="41">
        <f>IF($C392="","",IFERROR(INDEX(Presupuesto!$C$5:$C$44,MATCH($C392,Presupuesto!$B$5:$B$44,0)),"¿Categoría?"))</f>
        <v/>
      </c>
    </row>
    <row r="393" spans="2:7" ht="18" customHeight="1">
      <c r="B393" s="39"/>
      <c r="C393" s="7"/>
      <c r="D393" s="17"/>
      <c r="E393" s="7"/>
      <c r="F393" s="40">
        <f>IF($B393="","",DATE(YEAR($B393),MONTH($B393),1))</f>
        <v/>
      </c>
      <c r="G393" s="41">
        <f>IF($C393="","",IFERROR(INDEX(Presupuesto!$C$5:$C$44,MATCH($C393,Presupuesto!$B$5:$B$44,0)),"¿Categoría?"))</f>
        <v/>
      </c>
    </row>
    <row r="394" spans="2:7" ht="18" customHeight="1">
      <c r="B394" s="39"/>
      <c r="C394" s="7"/>
      <c r="D394" s="17"/>
      <c r="E394" s="7"/>
      <c r="F394" s="40">
        <f>IF($B394="","",DATE(YEAR($B394),MONTH($B394),1))</f>
        <v/>
      </c>
      <c r="G394" s="41">
        <f>IF($C394="","",IFERROR(INDEX(Presupuesto!$C$5:$C$44,MATCH($C394,Presupuesto!$B$5:$B$44,0)),"¿Categoría?"))</f>
        <v/>
      </c>
    </row>
    <row r="395" spans="2:7" ht="18" customHeight="1">
      <c r="B395" s="39"/>
      <c r="C395" s="7"/>
      <c r="D395" s="17"/>
      <c r="E395" s="7"/>
      <c r="F395" s="40">
        <f>IF($B395="","",DATE(YEAR($B395),MONTH($B395),1))</f>
        <v/>
      </c>
      <c r="G395" s="41">
        <f>IF($C395="","",IFERROR(INDEX(Presupuesto!$C$5:$C$44,MATCH($C395,Presupuesto!$B$5:$B$44,0)),"¿Categoría?"))</f>
        <v/>
      </c>
    </row>
    <row r="396" spans="2:7" ht="18" customHeight="1">
      <c r="B396" s="39"/>
      <c r="C396" s="7"/>
      <c r="D396" s="17"/>
      <c r="E396" s="7"/>
      <c r="F396" s="40">
        <f>IF($B396="","",DATE(YEAR($B396),MONTH($B396),1))</f>
        <v/>
      </c>
      <c r="G396" s="41">
        <f>IF($C396="","",IFERROR(INDEX(Presupuesto!$C$5:$C$44,MATCH($C396,Presupuesto!$B$5:$B$44,0)),"¿Categoría?"))</f>
        <v/>
      </c>
    </row>
    <row r="397" spans="2:7" ht="18" customHeight="1">
      <c r="B397" s="39"/>
      <c r="C397" s="7"/>
      <c r="D397" s="17"/>
      <c r="E397" s="7"/>
      <c r="F397" s="40">
        <f>IF($B397="","",DATE(YEAR($B397),MONTH($B397),1))</f>
        <v/>
      </c>
      <c r="G397" s="41">
        <f>IF($C397="","",IFERROR(INDEX(Presupuesto!$C$5:$C$44,MATCH($C397,Presupuesto!$B$5:$B$44,0)),"¿Categoría?"))</f>
        <v/>
      </c>
    </row>
    <row r="398" spans="2:7" ht="18" customHeight="1">
      <c r="B398" s="39"/>
      <c r="C398" s="7"/>
      <c r="D398" s="17"/>
      <c r="E398" s="7"/>
      <c r="F398" s="40">
        <f>IF($B398="","",DATE(YEAR($B398),MONTH($B398),1))</f>
        <v/>
      </c>
      <c r="G398" s="41">
        <f>IF($C398="","",IFERROR(INDEX(Presupuesto!$C$5:$C$44,MATCH($C398,Presupuesto!$B$5:$B$44,0)),"¿Categoría?"))</f>
        <v/>
      </c>
    </row>
    <row r="399" spans="2:7" ht="18" customHeight="1">
      <c r="B399" s="39"/>
      <c r="C399" s="7"/>
      <c r="D399" s="17"/>
      <c r="E399" s="7"/>
      <c r="F399" s="40">
        <f>IF($B399="","",DATE(YEAR($B399),MONTH($B399),1))</f>
        <v/>
      </c>
      <c r="G399" s="41">
        <f>IF($C399="","",IFERROR(INDEX(Presupuesto!$C$5:$C$44,MATCH($C399,Presupuesto!$B$5:$B$44,0)),"¿Categoría?"))</f>
        <v/>
      </c>
    </row>
    <row r="400" spans="2:7" ht="18" customHeight="1">
      <c r="B400" s="39"/>
      <c r="C400" s="7"/>
      <c r="D400" s="17"/>
      <c r="E400" s="7"/>
      <c r="F400" s="40">
        <f>IF($B400="","",DATE(YEAR($B400),MONTH($B400),1))</f>
        <v/>
      </c>
      <c r="G400" s="41">
        <f>IF($C400="","",IFERROR(INDEX(Presupuesto!$C$5:$C$44,MATCH($C400,Presupuesto!$B$5:$B$44,0)),"¿Categoría?"))</f>
        <v/>
      </c>
    </row>
    <row r="401" spans="2:7" ht="18" customHeight="1">
      <c r="B401" s="39"/>
      <c r="C401" s="7"/>
      <c r="D401" s="17"/>
      <c r="E401" s="7"/>
      <c r="F401" s="40">
        <f>IF($B401="","",DATE(YEAR($B401),MONTH($B401),1))</f>
        <v/>
      </c>
      <c r="G401" s="41">
        <f>IF($C401="","",IFERROR(INDEX(Presupuesto!$C$5:$C$44,MATCH($C401,Presupuesto!$B$5:$B$44,0)),"¿Categoría?"))</f>
        <v/>
      </c>
    </row>
    <row r="402" spans="2:7" ht="18" customHeight="1">
      <c r="B402" s="39"/>
      <c r="C402" s="7"/>
      <c r="D402" s="17"/>
      <c r="E402" s="7"/>
      <c r="F402" s="40">
        <f>IF($B402="","",DATE(YEAR($B402),MONTH($B402),1))</f>
        <v/>
      </c>
      <c r="G402" s="41">
        <f>IF($C402="","",IFERROR(INDEX(Presupuesto!$C$5:$C$44,MATCH($C402,Presupuesto!$B$5:$B$44,0)),"¿Categoría?"))</f>
        <v/>
      </c>
    </row>
    <row r="403" spans="2:7" ht="18" customHeight="1">
      <c r="B403" s="39"/>
      <c r="C403" s="7"/>
      <c r="D403" s="17"/>
      <c r="E403" s="7"/>
      <c r="F403" s="40">
        <f>IF($B403="","",DATE(YEAR($B403),MONTH($B403),1))</f>
        <v/>
      </c>
      <c r="G403" s="41">
        <f>IF($C403="","",IFERROR(INDEX(Presupuesto!$C$5:$C$44,MATCH($C403,Presupuesto!$B$5:$B$44,0)),"¿Categoría?"))</f>
        <v/>
      </c>
    </row>
    <row r="404" spans="2:7" ht="18" customHeight="1">
      <c r="B404" s="39"/>
      <c r="C404" s="7"/>
      <c r="D404" s="17"/>
      <c r="E404" s="7"/>
      <c r="F404" s="40">
        <f>IF($B404="","",DATE(YEAR($B404),MONTH($B404),1))</f>
        <v/>
      </c>
      <c r="G404" s="41">
        <f>IF($C404="","",IFERROR(INDEX(Presupuesto!$C$5:$C$44,MATCH($C404,Presupuesto!$B$5:$B$44,0)),"¿Categoría?"))</f>
        <v/>
      </c>
    </row>
    <row r="405" spans="2:7" ht="18" customHeight="1">
      <c r="B405" s="39"/>
      <c r="C405" s="7"/>
      <c r="D405" s="17"/>
      <c r="E405" s="7"/>
      <c r="F405" s="40">
        <f>IF($B405="","",DATE(YEAR($B405),MONTH($B405),1))</f>
        <v/>
      </c>
      <c r="G405" s="41">
        <f>IF($C405="","",IFERROR(INDEX(Presupuesto!$C$5:$C$44,MATCH($C405,Presupuesto!$B$5:$B$44,0)),"¿Categoría?"))</f>
        <v/>
      </c>
    </row>
    <row r="406" spans="2:7" ht="18" customHeight="1">
      <c r="B406" s="39"/>
      <c r="C406" s="7"/>
      <c r="D406" s="17"/>
      <c r="E406" s="7"/>
      <c r="F406" s="40">
        <f>IF($B406="","",DATE(YEAR($B406),MONTH($B406),1))</f>
        <v/>
      </c>
      <c r="G406" s="41">
        <f>IF($C406="","",IFERROR(INDEX(Presupuesto!$C$5:$C$44,MATCH($C406,Presupuesto!$B$5:$B$44,0)),"¿Categoría?"))</f>
        <v/>
      </c>
    </row>
    <row r="407" spans="2:7" ht="18" customHeight="1">
      <c r="B407" s="39"/>
      <c r="C407" s="7"/>
      <c r="D407" s="17"/>
      <c r="E407" s="7"/>
      <c r="F407" s="40">
        <f>IF($B407="","",DATE(YEAR($B407),MONTH($B407),1))</f>
        <v/>
      </c>
      <c r="G407" s="41">
        <f>IF($C407="","",IFERROR(INDEX(Presupuesto!$C$5:$C$44,MATCH($C407,Presupuesto!$B$5:$B$44,0)),"¿Categoría?"))</f>
        <v/>
      </c>
    </row>
    <row r="408" spans="2:7" ht="18" customHeight="1">
      <c r="B408" s="39"/>
      <c r="C408" s="7"/>
      <c r="D408" s="17"/>
      <c r="E408" s="7"/>
      <c r="F408" s="40">
        <f>IF($B408="","",DATE(YEAR($B408),MONTH($B408),1))</f>
        <v/>
      </c>
      <c r="G408" s="41">
        <f>IF($C408="","",IFERROR(INDEX(Presupuesto!$C$5:$C$44,MATCH($C408,Presupuesto!$B$5:$B$44,0)),"¿Categoría?"))</f>
        <v/>
      </c>
    </row>
    <row r="409" spans="2:7" ht="18" customHeight="1">
      <c r="B409" s="39"/>
      <c r="C409" s="7"/>
      <c r="D409" s="17"/>
      <c r="E409" s="7"/>
      <c r="F409" s="40">
        <f>IF($B409="","",DATE(YEAR($B409),MONTH($B409),1))</f>
        <v/>
      </c>
      <c r="G409" s="41">
        <f>IF($C409="","",IFERROR(INDEX(Presupuesto!$C$5:$C$44,MATCH($C409,Presupuesto!$B$5:$B$44,0)),"¿Categoría?"))</f>
        <v/>
      </c>
    </row>
    <row r="410" spans="2:7" ht="18" customHeight="1">
      <c r="B410" s="39"/>
      <c r="C410" s="7"/>
      <c r="D410" s="17"/>
      <c r="E410" s="7"/>
      <c r="F410" s="40">
        <f>IF($B410="","",DATE(YEAR($B410),MONTH($B410),1))</f>
        <v/>
      </c>
      <c r="G410" s="41">
        <f>IF($C410="","",IFERROR(INDEX(Presupuesto!$C$5:$C$44,MATCH($C410,Presupuesto!$B$5:$B$44,0)),"¿Categoría?"))</f>
        <v/>
      </c>
    </row>
    <row r="411" spans="2:7" ht="18" customHeight="1">
      <c r="B411" s="39"/>
      <c r="C411" s="7"/>
      <c r="D411" s="17"/>
      <c r="E411" s="7"/>
      <c r="F411" s="40">
        <f>IF($B411="","",DATE(YEAR($B411),MONTH($B411),1))</f>
        <v/>
      </c>
      <c r="G411" s="41">
        <f>IF($C411="","",IFERROR(INDEX(Presupuesto!$C$5:$C$44,MATCH($C411,Presupuesto!$B$5:$B$44,0)),"¿Categoría?"))</f>
        <v/>
      </c>
    </row>
    <row r="412" spans="2:7" ht="18" customHeight="1">
      <c r="B412" s="39"/>
      <c r="C412" s="7"/>
      <c r="D412" s="17"/>
      <c r="E412" s="7"/>
      <c r="F412" s="40">
        <f>IF($B412="","",DATE(YEAR($B412),MONTH($B412),1))</f>
        <v/>
      </c>
      <c r="G412" s="41">
        <f>IF($C412="","",IFERROR(INDEX(Presupuesto!$C$5:$C$44,MATCH($C412,Presupuesto!$B$5:$B$44,0)),"¿Categoría?"))</f>
        <v/>
      </c>
    </row>
    <row r="413" spans="2:7" ht="18" customHeight="1">
      <c r="B413" s="39"/>
      <c r="C413" s="7"/>
      <c r="D413" s="17"/>
      <c r="E413" s="7"/>
      <c r="F413" s="40">
        <f>IF($B413="","",DATE(YEAR($B413),MONTH($B413),1))</f>
        <v/>
      </c>
      <c r="G413" s="41">
        <f>IF($C413="","",IFERROR(INDEX(Presupuesto!$C$5:$C$44,MATCH($C413,Presupuesto!$B$5:$B$44,0)),"¿Categoría?"))</f>
        <v/>
      </c>
    </row>
    <row r="414" spans="2:7" ht="18" customHeight="1">
      <c r="B414" s="39"/>
      <c r="C414" s="7"/>
      <c r="D414" s="17"/>
      <c r="E414" s="7"/>
      <c r="F414" s="40">
        <f>IF($B414="","",DATE(YEAR($B414),MONTH($B414),1))</f>
        <v/>
      </c>
      <c r="G414" s="41">
        <f>IF($C414="","",IFERROR(INDEX(Presupuesto!$C$5:$C$44,MATCH($C414,Presupuesto!$B$5:$B$44,0)),"¿Categoría?"))</f>
        <v/>
      </c>
    </row>
    <row r="415" spans="2:7" ht="18" customHeight="1">
      <c r="B415" s="39"/>
      <c r="C415" s="7"/>
      <c r="D415" s="17"/>
      <c r="E415" s="7"/>
      <c r="F415" s="40">
        <f>IF($B415="","",DATE(YEAR($B415),MONTH($B415),1))</f>
        <v/>
      </c>
      <c r="G415" s="41">
        <f>IF($C415="","",IFERROR(INDEX(Presupuesto!$C$5:$C$44,MATCH($C415,Presupuesto!$B$5:$B$44,0)),"¿Categoría?"))</f>
        <v/>
      </c>
    </row>
    <row r="416" spans="2:7" ht="18" customHeight="1">
      <c r="B416" s="39"/>
      <c r="C416" s="7"/>
      <c r="D416" s="17"/>
      <c r="E416" s="7"/>
      <c r="F416" s="40">
        <f>IF($B416="","",DATE(YEAR($B416),MONTH($B416),1))</f>
        <v/>
      </c>
      <c r="G416" s="41">
        <f>IF($C416="","",IFERROR(INDEX(Presupuesto!$C$5:$C$44,MATCH($C416,Presupuesto!$B$5:$B$44,0)),"¿Categoría?"))</f>
        <v/>
      </c>
    </row>
    <row r="417" spans="2:7" ht="18" customHeight="1">
      <c r="B417" s="39"/>
      <c r="C417" s="7"/>
      <c r="D417" s="17"/>
      <c r="E417" s="7"/>
      <c r="F417" s="40">
        <f>IF($B417="","",DATE(YEAR($B417),MONTH($B417),1))</f>
        <v/>
      </c>
      <c r="G417" s="41">
        <f>IF($C417="","",IFERROR(INDEX(Presupuesto!$C$5:$C$44,MATCH($C417,Presupuesto!$B$5:$B$44,0)),"¿Categoría?"))</f>
        <v/>
      </c>
    </row>
    <row r="418" spans="2:7" ht="18" customHeight="1">
      <c r="B418" s="39"/>
      <c r="C418" s="7"/>
      <c r="D418" s="17"/>
      <c r="E418" s="7"/>
      <c r="F418" s="40">
        <f>IF($B418="","",DATE(YEAR($B418),MONTH($B418),1))</f>
        <v/>
      </c>
      <c r="G418" s="41">
        <f>IF($C418="","",IFERROR(INDEX(Presupuesto!$C$5:$C$44,MATCH($C418,Presupuesto!$B$5:$B$44,0)),"¿Categoría?"))</f>
        <v/>
      </c>
    </row>
    <row r="419" spans="2:7" ht="18" customHeight="1">
      <c r="B419" s="39"/>
      <c r="C419" s="7"/>
      <c r="D419" s="17"/>
      <c r="E419" s="7"/>
      <c r="F419" s="40">
        <f>IF($B419="","",DATE(YEAR($B419),MONTH($B419),1))</f>
        <v/>
      </c>
      <c r="G419" s="41">
        <f>IF($C419="","",IFERROR(INDEX(Presupuesto!$C$5:$C$44,MATCH($C419,Presupuesto!$B$5:$B$44,0)),"¿Categoría?"))</f>
        <v/>
      </c>
    </row>
    <row r="420" spans="2:7" ht="18" customHeight="1">
      <c r="B420" s="39"/>
      <c r="C420" s="7"/>
      <c r="D420" s="17"/>
      <c r="E420" s="7"/>
      <c r="F420" s="40">
        <f>IF($B420="","",DATE(YEAR($B420),MONTH($B420),1))</f>
        <v/>
      </c>
      <c r="G420" s="41">
        <f>IF($C420="","",IFERROR(INDEX(Presupuesto!$C$5:$C$44,MATCH($C420,Presupuesto!$B$5:$B$44,0)),"¿Categoría?"))</f>
        <v/>
      </c>
    </row>
    <row r="421" spans="2:7" ht="18" customHeight="1">
      <c r="B421" s="39"/>
      <c r="C421" s="7"/>
      <c r="D421" s="17"/>
      <c r="E421" s="7"/>
      <c r="F421" s="40">
        <f>IF($B421="","",DATE(YEAR($B421),MONTH($B421),1))</f>
        <v/>
      </c>
      <c r="G421" s="41">
        <f>IF($C421="","",IFERROR(INDEX(Presupuesto!$C$5:$C$44,MATCH($C421,Presupuesto!$B$5:$B$44,0)),"¿Categoría?"))</f>
        <v/>
      </c>
    </row>
    <row r="422" spans="2:7" ht="18" customHeight="1">
      <c r="B422" s="39"/>
      <c r="C422" s="7"/>
      <c r="D422" s="17"/>
      <c r="E422" s="7"/>
      <c r="F422" s="40">
        <f>IF($B422="","",DATE(YEAR($B422),MONTH($B422),1))</f>
        <v/>
      </c>
      <c r="G422" s="41">
        <f>IF($C422="","",IFERROR(INDEX(Presupuesto!$C$5:$C$44,MATCH($C422,Presupuesto!$B$5:$B$44,0)),"¿Categoría?"))</f>
        <v/>
      </c>
    </row>
    <row r="423" spans="2:7" ht="18" customHeight="1">
      <c r="B423" s="39"/>
      <c r="C423" s="7"/>
      <c r="D423" s="17"/>
      <c r="E423" s="7"/>
      <c r="F423" s="40">
        <f>IF($B423="","",DATE(YEAR($B423),MONTH($B423),1))</f>
        <v/>
      </c>
      <c r="G423" s="41">
        <f>IF($C423="","",IFERROR(INDEX(Presupuesto!$C$5:$C$44,MATCH($C423,Presupuesto!$B$5:$B$44,0)),"¿Categoría?"))</f>
        <v/>
      </c>
    </row>
    <row r="424" spans="2:7" ht="18" customHeight="1">
      <c r="B424" s="39"/>
      <c r="C424" s="7"/>
      <c r="D424" s="17"/>
      <c r="E424" s="7"/>
      <c r="F424" s="40">
        <f>IF($B424="","",DATE(YEAR($B424),MONTH($B424),1))</f>
        <v/>
      </c>
      <c r="G424" s="41">
        <f>IF($C424="","",IFERROR(INDEX(Presupuesto!$C$5:$C$44,MATCH($C424,Presupuesto!$B$5:$B$44,0)),"¿Categoría?"))</f>
        <v/>
      </c>
    </row>
    <row r="425" spans="2:7" ht="18" customHeight="1">
      <c r="B425" s="39"/>
      <c r="C425" s="7"/>
      <c r="D425" s="17"/>
      <c r="E425" s="7"/>
      <c r="F425" s="40">
        <f>IF($B425="","",DATE(YEAR($B425),MONTH($B425),1))</f>
        <v/>
      </c>
      <c r="G425" s="41">
        <f>IF($C425="","",IFERROR(INDEX(Presupuesto!$C$5:$C$44,MATCH($C425,Presupuesto!$B$5:$B$44,0)),"¿Categoría?"))</f>
        <v/>
      </c>
    </row>
    <row r="426" spans="2:7" ht="18" customHeight="1">
      <c r="B426" s="39"/>
      <c r="C426" s="7"/>
      <c r="D426" s="17"/>
      <c r="E426" s="7"/>
      <c r="F426" s="40">
        <f>IF($B426="","",DATE(YEAR($B426),MONTH($B426),1))</f>
        <v/>
      </c>
      <c r="G426" s="41">
        <f>IF($C426="","",IFERROR(INDEX(Presupuesto!$C$5:$C$44,MATCH($C426,Presupuesto!$B$5:$B$44,0)),"¿Categoría?"))</f>
        <v/>
      </c>
    </row>
    <row r="427" spans="2:7" ht="18" customHeight="1">
      <c r="B427" s="39"/>
      <c r="C427" s="7"/>
      <c r="D427" s="17"/>
      <c r="E427" s="7"/>
      <c r="F427" s="40">
        <f>IF($B427="","",DATE(YEAR($B427),MONTH($B427),1))</f>
        <v/>
      </c>
      <c r="G427" s="41">
        <f>IF($C427="","",IFERROR(INDEX(Presupuesto!$C$5:$C$44,MATCH($C427,Presupuesto!$B$5:$B$44,0)),"¿Categoría?"))</f>
        <v/>
      </c>
    </row>
    <row r="428" spans="2:7" ht="18" customHeight="1">
      <c r="B428" s="39"/>
      <c r="C428" s="7"/>
      <c r="D428" s="17"/>
      <c r="E428" s="7"/>
      <c r="F428" s="40">
        <f>IF($B428="","",DATE(YEAR($B428),MONTH($B428),1))</f>
        <v/>
      </c>
      <c r="G428" s="41">
        <f>IF($C428="","",IFERROR(INDEX(Presupuesto!$C$5:$C$44,MATCH($C428,Presupuesto!$B$5:$B$44,0)),"¿Categoría?"))</f>
        <v/>
      </c>
    </row>
    <row r="429" spans="2:7" ht="18" customHeight="1">
      <c r="B429" s="39"/>
      <c r="C429" s="7"/>
      <c r="D429" s="17"/>
      <c r="E429" s="7"/>
      <c r="F429" s="40">
        <f>IF($B429="","",DATE(YEAR($B429),MONTH($B429),1))</f>
        <v/>
      </c>
      <c r="G429" s="41">
        <f>IF($C429="","",IFERROR(INDEX(Presupuesto!$C$5:$C$44,MATCH($C429,Presupuesto!$B$5:$B$44,0)),"¿Categoría?"))</f>
        <v/>
      </c>
    </row>
    <row r="430" spans="2:7" ht="18" customHeight="1">
      <c r="B430" s="39"/>
      <c r="C430" s="7"/>
      <c r="D430" s="17"/>
      <c r="E430" s="7"/>
      <c r="F430" s="40">
        <f>IF($B430="","",DATE(YEAR($B430),MONTH($B430),1))</f>
        <v/>
      </c>
      <c r="G430" s="41">
        <f>IF($C430="","",IFERROR(INDEX(Presupuesto!$C$5:$C$44,MATCH($C430,Presupuesto!$B$5:$B$44,0)),"¿Categoría?"))</f>
        <v/>
      </c>
    </row>
    <row r="431" spans="2:7" ht="18" customHeight="1">
      <c r="B431" s="39"/>
      <c r="C431" s="7"/>
      <c r="D431" s="17"/>
      <c r="E431" s="7"/>
      <c r="F431" s="40">
        <f>IF($B431="","",DATE(YEAR($B431),MONTH($B431),1))</f>
        <v/>
      </c>
      <c r="G431" s="41">
        <f>IF($C431="","",IFERROR(INDEX(Presupuesto!$C$5:$C$44,MATCH($C431,Presupuesto!$B$5:$B$44,0)),"¿Categoría?"))</f>
        <v/>
      </c>
    </row>
    <row r="432" spans="2:7" ht="18" customHeight="1">
      <c r="B432" s="39"/>
      <c r="C432" s="7"/>
      <c r="D432" s="17"/>
      <c r="E432" s="7"/>
      <c r="F432" s="40">
        <f>IF($B432="","",DATE(YEAR($B432),MONTH($B432),1))</f>
        <v/>
      </c>
      <c r="G432" s="41">
        <f>IF($C432="","",IFERROR(INDEX(Presupuesto!$C$5:$C$44,MATCH($C432,Presupuesto!$B$5:$B$44,0)),"¿Categoría?"))</f>
        <v/>
      </c>
    </row>
    <row r="433" spans="2:7" ht="18" customHeight="1">
      <c r="B433" s="39"/>
      <c r="C433" s="7"/>
      <c r="D433" s="17"/>
      <c r="E433" s="7"/>
      <c r="F433" s="40">
        <f>IF($B433="","",DATE(YEAR($B433),MONTH($B433),1))</f>
        <v/>
      </c>
      <c r="G433" s="41">
        <f>IF($C433="","",IFERROR(INDEX(Presupuesto!$C$5:$C$44,MATCH($C433,Presupuesto!$B$5:$B$44,0)),"¿Categoría?"))</f>
        <v/>
      </c>
    </row>
    <row r="434" spans="2:7" ht="18" customHeight="1">
      <c r="B434" s="39"/>
      <c r="C434" s="7"/>
      <c r="D434" s="17"/>
      <c r="E434" s="7"/>
      <c r="F434" s="40">
        <f>IF($B434="","",DATE(YEAR($B434),MONTH($B434),1))</f>
        <v/>
      </c>
      <c r="G434" s="41">
        <f>IF($C434="","",IFERROR(INDEX(Presupuesto!$C$5:$C$44,MATCH($C434,Presupuesto!$B$5:$B$44,0)),"¿Categoría?"))</f>
        <v/>
      </c>
    </row>
    <row r="435" spans="2:7" ht="18" customHeight="1">
      <c r="B435" s="39"/>
      <c r="C435" s="7"/>
      <c r="D435" s="17"/>
      <c r="E435" s="7"/>
      <c r="F435" s="40">
        <f>IF($B435="","",DATE(YEAR($B435),MONTH($B435),1))</f>
        <v/>
      </c>
      <c r="G435" s="41">
        <f>IF($C435="","",IFERROR(INDEX(Presupuesto!$C$5:$C$44,MATCH($C435,Presupuesto!$B$5:$B$44,0)),"¿Categoría?"))</f>
        <v/>
      </c>
    </row>
    <row r="436" spans="2:7" ht="18" customHeight="1">
      <c r="B436" s="39"/>
      <c r="C436" s="7"/>
      <c r="D436" s="17"/>
      <c r="E436" s="7"/>
      <c r="F436" s="40">
        <f>IF($B436="","",DATE(YEAR($B436),MONTH($B436),1))</f>
        <v/>
      </c>
      <c r="G436" s="41">
        <f>IF($C436="","",IFERROR(INDEX(Presupuesto!$C$5:$C$44,MATCH($C436,Presupuesto!$B$5:$B$44,0)),"¿Categoría?"))</f>
        <v/>
      </c>
    </row>
    <row r="437" spans="2:7" ht="18" customHeight="1">
      <c r="B437" s="39"/>
      <c r="C437" s="7"/>
      <c r="D437" s="17"/>
      <c r="E437" s="7"/>
      <c r="F437" s="40">
        <f>IF($B437="","",DATE(YEAR($B437),MONTH($B437),1))</f>
        <v/>
      </c>
      <c r="G437" s="41">
        <f>IF($C437="","",IFERROR(INDEX(Presupuesto!$C$5:$C$44,MATCH($C437,Presupuesto!$B$5:$B$44,0)),"¿Categoría?"))</f>
        <v/>
      </c>
    </row>
    <row r="438" spans="2:7" ht="18" customHeight="1">
      <c r="B438" s="39"/>
      <c r="C438" s="7"/>
      <c r="D438" s="17"/>
      <c r="E438" s="7"/>
      <c r="F438" s="40">
        <f>IF($B438="","",DATE(YEAR($B438),MONTH($B438),1))</f>
        <v/>
      </c>
      <c r="G438" s="41">
        <f>IF($C438="","",IFERROR(INDEX(Presupuesto!$C$5:$C$44,MATCH($C438,Presupuesto!$B$5:$B$44,0)),"¿Categoría?"))</f>
        <v/>
      </c>
    </row>
    <row r="439" spans="2:7" ht="18" customHeight="1">
      <c r="B439" s="39"/>
      <c r="C439" s="7"/>
      <c r="D439" s="17"/>
      <c r="E439" s="7"/>
      <c r="F439" s="40">
        <f>IF($B439="","",DATE(YEAR($B439),MONTH($B439),1))</f>
        <v/>
      </c>
      <c r="G439" s="41">
        <f>IF($C439="","",IFERROR(INDEX(Presupuesto!$C$5:$C$44,MATCH($C439,Presupuesto!$B$5:$B$44,0)),"¿Categoría?"))</f>
        <v/>
      </c>
    </row>
    <row r="440" spans="2:7" ht="18" customHeight="1">
      <c r="B440" s="39"/>
      <c r="C440" s="7"/>
      <c r="D440" s="17"/>
      <c r="E440" s="7"/>
      <c r="F440" s="40">
        <f>IF($B440="","",DATE(YEAR($B440),MONTH($B440),1))</f>
        <v/>
      </c>
      <c r="G440" s="41">
        <f>IF($C440="","",IFERROR(INDEX(Presupuesto!$C$5:$C$44,MATCH($C440,Presupuesto!$B$5:$B$44,0)),"¿Categoría?"))</f>
        <v/>
      </c>
    </row>
    <row r="441" spans="2:7" ht="18" customHeight="1">
      <c r="B441" s="39"/>
      <c r="C441" s="7"/>
      <c r="D441" s="17"/>
      <c r="E441" s="7"/>
      <c r="F441" s="40">
        <f>IF($B441="","",DATE(YEAR($B441),MONTH($B441),1))</f>
        <v/>
      </c>
      <c r="G441" s="41">
        <f>IF($C441="","",IFERROR(INDEX(Presupuesto!$C$5:$C$44,MATCH($C441,Presupuesto!$B$5:$B$44,0)),"¿Categoría?"))</f>
        <v/>
      </c>
    </row>
    <row r="442" spans="2:7" ht="18" customHeight="1">
      <c r="B442" s="39"/>
      <c r="C442" s="7"/>
      <c r="D442" s="17"/>
      <c r="E442" s="7"/>
      <c r="F442" s="40">
        <f>IF($B442="","",DATE(YEAR($B442),MONTH($B442),1))</f>
        <v/>
      </c>
      <c r="G442" s="41">
        <f>IF($C442="","",IFERROR(INDEX(Presupuesto!$C$5:$C$44,MATCH($C442,Presupuesto!$B$5:$B$44,0)),"¿Categoría?"))</f>
        <v/>
      </c>
    </row>
    <row r="443" spans="2:7" ht="18" customHeight="1">
      <c r="B443" s="39"/>
      <c r="C443" s="7"/>
      <c r="D443" s="17"/>
      <c r="E443" s="7"/>
      <c r="F443" s="40">
        <f>IF($B443="","",DATE(YEAR($B443),MONTH($B443),1))</f>
        <v/>
      </c>
      <c r="G443" s="41">
        <f>IF($C443="","",IFERROR(INDEX(Presupuesto!$C$5:$C$44,MATCH($C443,Presupuesto!$B$5:$B$44,0)),"¿Categoría?"))</f>
        <v/>
      </c>
    </row>
    <row r="444" spans="2:7" ht="18" customHeight="1">
      <c r="B444" s="39"/>
      <c r="C444" s="7"/>
      <c r="D444" s="17"/>
      <c r="E444" s="7"/>
      <c r="F444" s="40">
        <f>IF($B444="","",DATE(YEAR($B444),MONTH($B444),1))</f>
        <v/>
      </c>
      <c r="G444" s="41">
        <f>IF($C444="","",IFERROR(INDEX(Presupuesto!$C$5:$C$44,MATCH($C444,Presupuesto!$B$5:$B$44,0)),"¿Categoría?"))</f>
        <v/>
      </c>
    </row>
    <row r="445" spans="2:7" ht="18" customHeight="1">
      <c r="B445" s="39"/>
      <c r="C445" s="7"/>
      <c r="D445" s="17"/>
      <c r="E445" s="7"/>
      <c r="F445" s="40">
        <f>IF($B445="","",DATE(YEAR($B445),MONTH($B445),1))</f>
        <v/>
      </c>
      <c r="G445" s="41">
        <f>IF($C445="","",IFERROR(INDEX(Presupuesto!$C$5:$C$44,MATCH($C445,Presupuesto!$B$5:$B$44,0)),"¿Categoría?"))</f>
        <v/>
      </c>
    </row>
    <row r="446" spans="2:7" ht="18" customHeight="1">
      <c r="B446" s="39"/>
      <c r="C446" s="7"/>
      <c r="D446" s="17"/>
      <c r="E446" s="7"/>
      <c r="F446" s="40">
        <f>IF($B446="","",DATE(YEAR($B446),MONTH($B446),1))</f>
        <v/>
      </c>
      <c r="G446" s="41">
        <f>IF($C446="","",IFERROR(INDEX(Presupuesto!$C$5:$C$44,MATCH($C446,Presupuesto!$B$5:$B$44,0)),"¿Categoría?"))</f>
        <v/>
      </c>
    </row>
    <row r="447" spans="2:7" ht="18" customHeight="1">
      <c r="B447" s="39"/>
      <c r="C447" s="7"/>
      <c r="D447" s="17"/>
      <c r="E447" s="7"/>
      <c r="F447" s="40">
        <f>IF($B447="","",DATE(YEAR($B447),MONTH($B447),1))</f>
        <v/>
      </c>
      <c r="G447" s="41">
        <f>IF($C447="","",IFERROR(INDEX(Presupuesto!$C$5:$C$44,MATCH($C447,Presupuesto!$B$5:$B$44,0)),"¿Categoría?"))</f>
        <v/>
      </c>
    </row>
    <row r="448" spans="2:7" ht="18" customHeight="1">
      <c r="B448" s="39"/>
      <c r="C448" s="7"/>
      <c r="D448" s="17"/>
      <c r="E448" s="7"/>
      <c r="F448" s="40">
        <f>IF($B448="","",DATE(YEAR($B448),MONTH($B448),1))</f>
        <v/>
      </c>
      <c r="G448" s="41">
        <f>IF($C448="","",IFERROR(INDEX(Presupuesto!$C$5:$C$44,MATCH($C448,Presupuesto!$B$5:$B$44,0)),"¿Categoría?"))</f>
        <v/>
      </c>
    </row>
    <row r="449" spans="2:7" ht="18" customHeight="1">
      <c r="B449" s="39"/>
      <c r="C449" s="7"/>
      <c r="D449" s="17"/>
      <c r="E449" s="7"/>
      <c r="F449" s="40">
        <f>IF($B449="","",DATE(YEAR($B449),MONTH($B449),1))</f>
        <v/>
      </c>
      <c r="G449" s="41">
        <f>IF($C449="","",IFERROR(INDEX(Presupuesto!$C$5:$C$44,MATCH($C449,Presupuesto!$B$5:$B$44,0)),"¿Categoría?"))</f>
        <v/>
      </c>
    </row>
    <row r="450" spans="2:7" ht="18" customHeight="1">
      <c r="B450" s="39"/>
      <c r="C450" s="7"/>
      <c r="D450" s="17"/>
      <c r="E450" s="7"/>
      <c r="F450" s="40">
        <f>IF($B450="","",DATE(YEAR($B450),MONTH($B450),1))</f>
        <v/>
      </c>
      <c r="G450" s="41">
        <f>IF($C450="","",IFERROR(INDEX(Presupuesto!$C$5:$C$44,MATCH($C450,Presupuesto!$B$5:$B$44,0)),"¿Categoría?"))</f>
        <v/>
      </c>
    </row>
    <row r="451" spans="2:7" ht="18" customHeight="1">
      <c r="B451" s="39"/>
      <c r="C451" s="7"/>
      <c r="D451" s="17"/>
      <c r="E451" s="7"/>
      <c r="F451" s="40">
        <f>IF($B451="","",DATE(YEAR($B451),MONTH($B451),1))</f>
        <v/>
      </c>
      <c r="G451" s="41">
        <f>IF($C451="","",IFERROR(INDEX(Presupuesto!$C$5:$C$44,MATCH($C451,Presupuesto!$B$5:$B$44,0)),"¿Categoría?"))</f>
        <v/>
      </c>
    </row>
    <row r="452" spans="2:7" ht="18" customHeight="1">
      <c r="B452" s="39"/>
      <c r="C452" s="7"/>
      <c r="D452" s="17"/>
      <c r="E452" s="7"/>
      <c r="F452" s="40">
        <f>IF($B452="","",DATE(YEAR($B452),MONTH($B452),1))</f>
        <v/>
      </c>
      <c r="G452" s="41">
        <f>IF($C452="","",IFERROR(INDEX(Presupuesto!$C$5:$C$44,MATCH($C452,Presupuesto!$B$5:$B$44,0)),"¿Categoría?"))</f>
        <v/>
      </c>
    </row>
    <row r="453" spans="2:7" ht="18" customHeight="1">
      <c r="B453" s="39"/>
      <c r="C453" s="7"/>
      <c r="D453" s="17"/>
      <c r="E453" s="7"/>
      <c r="F453" s="40">
        <f>IF($B453="","",DATE(YEAR($B453),MONTH($B453),1))</f>
        <v/>
      </c>
      <c r="G453" s="41">
        <f>IF($C453="","",IFERROR(INDEX(Presupuesto!$C$5:$C$44,MATCH($C453,Presupuesto!$B$5:$B$44,0)),"¿Categoría?"))</f>
        <v/>
      </c>
    </row>
    <row r="454" spans="2:7" ht="18" customHeight="1">
      <c r="B454" s="39"/>
      <c r="C454" s="7"/>
      <c r="D454" s="17"/>
      <c r="E454" s="7"/>
      <c r="F454" s="40">
        <f>IF($B454="","",DATE(YEAR($B454),MONTH($B454),1))</f>
        <v/>
      </c>
      <c r="G454" s="41">
        <f>IF($C454="","",IFERROR(INDEX(Presupuesto!$C$5:$C$44,MATCH($C454,Presupuesto!$B$5:$B$44,0)),"¿Categoría?"))</f>
        <v/>
      </c>
    </row>
    <row r="455" spans="2:7" ht="18" customHeight="1">
      <c r="B455" s="39"/>
      <c r="C455" s="7"/>
      <c r="D455" s="17"/>
      <c r="E455" s="7"/>
      <c r="F455" s="40">
        <f>IF($B455="","",DATE(YEAR($B455),MONTH($B455),1))</f>
        <v/>
      </c>
      <c r="G455" s="41">
        <f>IF($C455="","",IFERROR(INDEX(Presupuesto!$C$5:$C$44,MATCH($C455,Presupuesto!$B$5:$B$44,0)),"¿Categoría?"))</f>
        <v/>
      </c>
    </row>
    <row r="456" spans="2:7" ht="18" customHeight="1">
      <c r="B456" s="39"/>
      <c r="C456" s="7"/>
      <c r="D456" s="17"/>
      <c r="E456" s="7"/>
      <c r="F456" s="40">
        <f>IF($B456="","",DATE(YEAR($B456),MONTH($B456),1))</f>
        <v/>
      </c>
      <c r="G456" s="41">
        <f>IF($C456="","",IFERROR(INDEX(Presupuesto!$C$5:$C$44,MATCH($C456,Presupuesto!$B$5:$B$44,0)),"¿Categoría?"))</f>
        <v/>
      </c>
    </row>
    <row r="457" spans="2:7" ht="18" customHeight="1">
      <c r="B457" s="39"/>
      <c r="C457" s="7"/>
      <c r="D457" s="17"/>
      <c r="E457" s="7"/>
      <c r="F457" s="40">
        <f>IF($B457="","",DATE(YEAR($B457),MONTH($B457),1))</f>
        <v/>
      </c>
      <c r="G457" s="41">
        <f>IF($C457="","",IFERROR(INDEX(Presupuesto!$C$5:$C$44,MATCH($C457,Presupuesto!$B$5:$B$44,0)),"¿Categoría?"))</f>
        <v/>
      </c>
    </row>
    <row r="458" spans="2:7" ht="18" customHeight="1">
      <c r="B458" s="39"/>
      <c r="C458" s="7"/>
      <c r="D458" s="17"/>
      <c r="E458" s="7"/>
      <c r="F458" s="40">
        <f>IF($B458="","",DATE(YEAR($B458),MONTH($B458),1))</f>
        <v/>
      </c>
      <c r="G458" s="41">
        <f>IF($C458="","",IFERROR(INDEX(Presupuesto!$C$5:$C$44,MATCH($C458,Presupuesto!$B$5:$B$44,0)),"¿Categoría?"))</f>
        <v/>
      </c>
    </row>
    <row r="459" spans="2:7" ht="18" customHeight="1">
      <c r="B459" s="39"/>
      <c r="C459" s="7"/>
      <c r="D459" s="17"/>
      <c r="E459" s="7"/>
      <c r="F459" s="40">
        <f>IF($B459="","",DATE(YEAR($B459),MONTH($B459),1))</f>
        <v/>
      </c>
      <c r="G459" s="41">
        <f>IF($C459="","",IFERROR(INDEX(Presupuesto!$C$5:$C$44,MATCH($C459,Presupuesto!$B$5:$B$44,0)),"¿Categoría?"))</f>
        <v/>
      </c>
    </row>
    <row r="460" spans="2:7" ht="18" customHeight="1">
      <c r="B460" s="39"/>
      <c r="C460" s="7"/>
      <c r="D460" s="17"/>
      <c r="E460" s="7"/>
      <c r="F460" s="40">
        <f>IF($B460="","",DATE(YEAR($B460),MONTH($B460),1))</f>
        <v/>
      </c>
      <c r="G460" s="41">
        <f>IF($C460="","",IFERROR(INDEX(Presupuesto!$C$5:$C$44,MATCH($C460,Presupuesto!$B$5:$B$44,0)),"¿Categoría?"))</f>
        <v/>
      </c>
    </row>
    <row r="461" spans="2:7" ht="18" customHeight="1">
      <c r="B461" s="39"/>
      <c r="C461" s="7"/>
      <c r="D461" s="17"/>
      <c r="E461" s="7"/>
      <c r="F461" s="40">
        <f>IF($B461="","",DATE(YEAR($B461),MONTH($B461),1))</f>
        <v/>
      </c>
      <c r="G461" s="41">
        <f>IF($C461="","",IFERROR(INDEX(Presupuesto!$C$5:$C$44,MATCH($C461,Presupuesto!$B$5:$B$44,0)),"¿Categoría?"))</f>
        <v/>
      </c>
    </row>
    <row r="462" spans="2:7" ht="18" customHeight="1">
      <c r="B462" s="39"/>
      <c r="C462" s="7"/>
      <c r="D462" s="17"/>
      <c r="E462" s="7"/>
      <c r="F462" s="40">
        <f>IF($B462="","",DATE(YEAR($B462),MONTH($B462),1))</f>
        <v/>
      </c>
      <c r="G462" s="41">
        <f>IF($C462="","",IFERROR(INDEX(Presupuesto!$C$5:$C$44,MATCH($C462,Presupuesto!$B$5:$B$44,0)),"¿Categoría?"))</f>
        <v/>
      </c>
    </row>
    <row r="463" spans="2:7" ht="18" customHeight="1">
      <c r="B463" s="39"/>
      <c r="C463" s="7"/>
      <c r="D463" s="17"/>
      <c r="E463" s="7"/>
      <c r="F463" s="40">
        <f>IF($B463="","",DATE(YEAR($B463),MONTH($B463),1))</f>
        <v/>
      </c>
      <c r="G463" s="41">
        <f>IF($C463="","",IFERROR(INDEX(Presupuesto!$C$5:$C$44,MATCH($C463,Presupuesto!$B$5:$B$44,0)),"¿Categoría?"))</f>
        <v/>
      </c>
    </row>
    <row r="464" spans="2:7" ht="18" customHeight="1">
      <c r="B464" s="39"/>
      <c r="C464" s="7"/>
      <c r="D464" s="17"/>
      <c r="E464" s="7"/>
      <c r="F464" s="40">
        <f>IF($B464="","",DATE(YEAR($B464),MONTH($B464),1))</f>
        <v/>
      </c>
      <c r="G464" s="41">
        <f>IF($C464="","",IFERROR(INDEX(Presupuesto!$C$5:$C$44,MATCH($C464,Presupuesto!$B$5:$B$44,0)),"¿Categoría?"))</f>
        <v/>
      </c>
    </row>
    <row r="465" spans="2:7" ht="18" customHeight="1">
      <c r="B465" s="39"/>
      <c r="C465" s="7"/>
      <c r="D465" s="17"/>
      <c r="E465" s="7"/>
      <c r="F465" s="40">
        <f>IF($B465="","",DATE(YEAR($B465),MONTH($B465),1))</f>
        <v/>
      </c>
      <c r="G465" s="41">
        <f>IF($C465="","",IFERROR(INDEX(Presupuesto!$C$5:$C$44,MATCH($C465,Presupuesto!$B$5:$B$44,0)),"¿Categoría?"))</f>
        <v/>
      </c>
    </row>
    <row r="466" spans="2:7" ht="18" customHeight="1">
      <c r="B466" s="39"/>
      <c r="C466" s="7"/>
      <c r="D466" s="17"/>
      <c r="E466" s="7"/>
      <c r="F466" s="40">
        <f>IF($B466="","",DATE(YEAR($B466),MONTH($B466),1))</f>
        <v/>
      </c>
      <c r="G466" s="41">
        <f>IF($C466="","",IFERROR(INDEX(Presupuesto!$C$5:$C$44,MATCH($C466,Presupuesto!$B$5:$B$44,0)),"¿Categoría?"))</f>
        <v/>
      </c>
    </row>
    <row r="467" spans="2:7" ht="18" customHeight="1">
      <c r="B467" s="39"/>
      <c r="C467" s="7"/>
      <c r="D467" s="17"/>
      <c r="E467" s="7"/>
      <c r="F467" s="40">
        <f>IF($B467="","",DATE(YEAR($B467),MONTH($B467),1))</f>
        <v/>
      </c>
      <c r="G467" s="41">
        <f>IF($C467="","",IFERROR(INDEX(Presupuesto!$C$5:$C$44,MATCH($C467,Presupuesto!$B$5:$B$44,0)),"¿Categoría?"))</f>
        <v/>
      </c>
    </row>
    <row r="468" spans="2:7" ht="18" customHeight="1">
      <c r="B468" s="39"/>
      <c r="C468" s="7"/>
      <c r="D468" s="17"/>
      <c r="E468" s="7"/>
      <c r="F468" s="40">
        <f>IF($B468="","",DATE(YEAR($B468),MONTH($B468),1))</f>
        <v/>
      </c>
      <c r="G468" s="41">
        <f>IF($C468="","",IFERROR(INDEX(Presupuesto!$C$5:$C$44,MATCH($C468,Presupuesto!$B$5:$B$44,0)),"¿Categoría?"))</f>
        <v/>
      </c>
    </row>
    <row r="469" spans="2:7" ht="18" customHeight="1">
      <c r="B469" s="39"/>
      <c r="C469" s="7"/>
      <c r="D469" s="17"/>
      <c r="E469" s="7"/>
      <c r="F469" s="40">
        <f>IF($B469="","",DATE(YEAR($B469),MONTH($B469),1))</f>
        <v/>
      </c>
      <c r="G469" s="41">
        <f>IF($C469="","",IFERROR(INDEX(Presupuesto!$C$5:$C$44,MATCH($C469,Presupuesto!$B$5:$B$44,0)),"¿Categoría?"))</f>
        <v/>
      </c>
    </row>
    <row r="470" spans="2:7" ht="18" customHeight="1">
      <c r="B470" s="39"/>
      <c r="C470" s="7"/>
      <c r="D470" s="17"/>
      <c r="E470" s="7"/>
      <c r="F470" s="40">
        <f>IF($B470="","",DATE(YEAR($B470),MONTH($B470),1))</f>
        <v/>
      </c>
      <c r="G470" s="41">
        <f>IF($C470="","",IFERROR(INDEX(Presupuesto!$C$5:$C$44,MATCH($C470,Presupuesto!$B$5:$B$44,0)),"¿Categoría?"))</f>
        <v/>
      </c>
    </row>
    <row r="471" spans="2:7" ht="18" customHeight="1">
      <c r="B471" s="39"/>
      <c r="C471" s="7"/>
      <c r="D471" s="17"/>
      <c r="E471" s="7"/>
      <c r="F471" s="40">
        <f>IF($B471="","",DATE(YEAR($B471),MONTH($B471),1))</f>
        <v/>
      </c>
      <c r="G471" s="41">
        <f>IF($C471="","",IFERROR(INDEX(Presupuesto!$C$5:$C$44,MATCH($C471,Presupuesto!$B$5:$B$44,0)),"¿Categoría?"))</f>
        <v/>
      </c>
    </row>
    <row r="472" spans="2:7" ht="18" customHeight="1">
      <c r="B472" s="39"/>
      <c r="C472" s="7"/>
      <c r="D472" s="17"/>
      <c r="E472" s="7"/>
      <c r="F472" s="40">
        <f>IF($B472="","",DATE(YEAR($B472),MONTH($B472),1))</f>
        <v/>
      </c>
      <c r="G472" s="41">
        <f>IF($C472="","",IFERROR(INDEX(Presupuesto!$C$5:$C$44,MATCH($C472,Presupuesto!$B$5:$B$44,0)),"¿Categoría?"))</f>
        <v/>
      </c>
    </row>
    <row r="473" spans="2:7" ht="18" customHeight="1">
      <c r="B473" s="39"/>
      <c r="C473" s="7"/>
      <c r="D473" s="17"/>
      <c r="E473" s="7"/>
      <c r="F473" s="40">
        <f>IF($B473="","",DATE(YEAR($B473),MONTH($B473),1))</f>
        <v/>
      </c>
      <c r="G473" s="41">
        <f>IF($C473="","",IFERROR(INDEX(Presupuesto!$C$5:$C$44,MATCH($C473,Presupuesto!$B$5:$B$44,0)),"¿Categoría?"))</f>
        <v/>
      </c>
    </row>
    <row r="474" spans="2:7" ht="18" customHeight="1">
      <c r="B474" s="39"/>
      <c r="C474" s="7"/>
      <c r="D474" s="17"/>
      <c r="E474" s="7"/>
      <c r="F474" s="40">
        <f>IF($B474="","",DATE(YEAR($B474),MONTH($B474),1))</f>
        <v/>
      </c>
      <c r="G474" s="41">
        <f>IF($C474="","",IFERROR(INDEX(Presupuesto!$C$5:$C$44,MATCH($C474,Presupuesto!$B$5:$B$44,0)),"¿Categoría?"))</f>
        <v/>
      </c>
    </row>
    <row r="475" spans="2:7" ht="18" customHeight="1">
      <c r="B475" s="39"/>
      <c r="C475" s="7"/>
      <c r="D475" s="17"/>
      <c r="E475" s="7"/>
      <c r="F475" s="40">
        <f>IF($B475="","",DATE(YEAR($B475),MONTH($B475),1))</f>
        <v/>
      </c>
      <c r="G475" s="41">
        <f>IF($C475="","",IFERROR(INDEX(Presupuesto!$C$5:$C$44,MATCH($C475,Presupuesto!$B$5:$B$44,0)),"¿Categoría?"))</f>
        <v/>
      </c>
    </row>
    <row r="476" spans="2:7" ht="18" customHeight="1">
      <c r="B476" s="39"/>
      <c r="C476" s="7"/>
      <c r="D476" s="17"/>
      <c r="E476" s="7"/>
      <c r="F476" s="40">
        <f>IF($B476="","",DATE(YEAR($B476),MONTH($B476),1))</f>
        <v/>
      </c>
      <c r="G476" s="41">
        <f>IF($C476="","",IFERROR(INDEX(Presupuesto!$C$5:$C$44,MATCH($C476,Presupuesto!$B$5:$B$44,0)),"¿Categoría?"))</f>
        <v/>
      </c>
    </row>
    <row r="477" spans="2:7" ht="18" customHeight="1">
      <c r="B477" s="39"/>
      <c r="C477" s="7"/>
      <c r="D477" s="17"/>
      <c r="E477" s="7"/>
      <c r="F477" s="40">
        <f>IF($B477="","",DATE(YEAR($B477),MONTH($B477),1))</f>
        <v/>
      </c>
      <c r="G477" s="41">
        <f>IF($C477="","",IFERROR(INDEX(Presupuesto!$C$5:$C$44,MATCH($C477,Presupuesto!$B$5:$B$44,0)),"¿Categoría?"))</f>
        <v/>
      </c>
    </row>
    <row r="478" spans="2:7" ht="18" customHeight="1">
      <c r="B478" s="39"/>
      <c r="C478" s="7"/>
      <c r="D478" s="17"/>
      <c r="E478" s="7"/>
      <c r="F478" s="40">
        <f>IF($B478="","",DATE(YEAR($B478),MONTH($B478),1))</f>
        <v/>
      </c>
      <c r="G478" s="41">
        <f>IF($C478="","",IFERROR(INDEX(Presupuesto!$C$5:$C$44,MATCH($C478,Presupuesto!$B$5:$B$44,0)),"¿Categoría?"))</f>
        <v/>
      </c>
    </row>
    <row r="479" spans="2:7" ht="18" customHeight="1">
      <c r="B479" s="39"/>
      <c r="C479" s="7"/>
      <c r="D479" s="17"/>
      <c r="E479" s="7"/>
      <c r="F479" s="40">
        <f>IF($B479="","",DATE(YEAR($B479),MONTH($B479),1))</f>
        <v/>
      </c>
      <c r="G479" s="41">
        <f>IF($C479="","",IFERROR(INDEX(Presupuesto!$C$5:$C$44,MATCH($C479,Presupuesto!$B$5:$B$44,0)),"¿Categoría?"))</f>
        <v/>
      </c>
    </row>
    <row r="480" spans="2:7" ht="18" customHeight="1">
      <c r="B480" s="39"/>
      <c r="C480" s="7"/>
      <c r="D480" s="17"/>
      <c r="E480" s="7"/>
      <c r="F480" s="40">
        <f>IF($B480="","",DATE(YEAR($B480),MONTH($B480),1))</f>
        <v/>
      </c>
      <c r="G480" s="41">
        <f>IF($C480="","",IFERROR(INDEX(Presupuesto!$C$5:$C$44,MATCH($C480,Presupuesto!$B$5:$B$44,0)),"¿Categoría?"))</f>
        <v/>
      </c>
    </row>
    <row r="481" spans="2:7" ht="18" customHeight="1">
      <c r="B481" s="39"/>
      <c r="C481" s="7"/>
      <c r="D481" s="17"/>
      <c r="E481" s="7"/>
      <c r="F481" s="40">
        <f>IF($B481="","",DATE(YEAR($B481),MONTH($B481),1))</f>
        <v/>
      </c>
      <c r="G481" s="41">
        <f>IF($C481="","",IFERROR(INDEX(Presupuesto!$C$5:$C$44,MATCH($C481,Presupuesto!$B$5:$B$44,0)),"¿Categoría?"))</f>
        <v/>
      </c>
    </row>
    <row r="482" spans="2:7" ht="18" customHeight="1">
      <c r="B482" s="39"/>
      <c r="C482" s="7"/>
      <c r="D482" s="17"/>
      <c r="E482" s="7"/>
      <c r="F482" s="40">
        <f>IF($B482="","",DATE(YEAR($B482),MONTH($B482),1))</f>
        <v/>
      </c>
      <c r="G482" s="41">
        <f>IF($C482="","",IFERROR(INDEX(Presupuesto!$C$5:$C$44,MATCH($C482,Presupuesto!$B$5:$B$44,0)),"¿Categoría?"))</f>
        <v/>
      </c>
    </row>
    <row r="483" spans="2:7" ht="18" customHeight="1">
      <c r="B483" s="39"/>
      <c r="C483" s="7"/>
      <c r="D483" s="17"/>
      <c r="E483" s="7"/>
      <c r="F483" s="40">
        <f>IF($B483="","",DATE(YEAR($B483),MONTH($B483),1))</f>
        <v/>
      </c>
      <c r="G483" s="41">
        <f>IF($C483="","",IFERROR(INDEX(Presupuesto!$C$5:$C$44,MATCH($C483,Presupuesto!$B$5:$B$44,0)),"¿Categoría?"))</f>
        <v/>
      </c>
    </row>
    <row r="484" spans="2:7" ht="18" customHeight="1">
      <c r="B484" s="39"/>
      <c r="C484" s="7"/>
      <c r="D484" s="17"/>
      <c r="E484" s="7"/>
      <c r="F484" s="40">
        <f>IF($B484="","",DATE(YEAR($B484),MONTH($B484),1))</f>
        <v/>
      </c>
      <c r="G484" s="41">
        <f>IF($C484="","",IFERROR(INDEX(Presupuesto!$C$5:$C$44,MATCH($C484,Presupuesto!$B$5:$B$44,0)),"¿Categoría?"))</f>
        <v/>
      </c>
    </row>
    <row r="485" spans="2:7" ht="18" customHeight="1">
      <c r="B485" s="39"/>
      <c r="C485" s="7"/>
      <c r="D485" s="17"/>
      <c r="E485" s="7"/>
      <c r="F485" s="40">
        <f>IF($B485="","",DATE(YEAR($B485),MONTH($B485),1))</f>
        <v/>
      </c>
      <c r="G485" s="41">
        <f>IF($C485="","",IFERROR(INDEX(Presupuesto!$C$5:$C$44,MATCH($C485,Presupuesto!$B$5:$B$44,0)),"¿Categoría?"))</f>
        <v/>
      </c>
    </row>
    <row r="486" spans="2:7" ht="18" customHeight="1">
      <c r="B486" s="39"/>
      <c r="C486" s="7"/>
      <c r="D486" s="17"/>
      <c r="E486" s="7"/>
      <c r="F486" s="40">
        <f>IF($B486="","",DATE(YEAR($B486),MONTH($B486),1))</f>
        <v/>
      </c>
      <c r="G486" s="41">
        <f>IF($C486="","",IFERROR(INDEX(Presupuesto!$C$5:$C$44,MATCH($C486,Presupuesto!$B$5:$B$44,0)),"¿Categoría?"))</f>
        <v/>
      </c>
    </row>
    <row r="487" spans="2:7" ht="18" customHeight="1">
      <c r="B487" s="39"/>
      <c r="C487" s="7"/>
      <c r="D487" s="17"/>
      <c r="E487" s="7"/>
      <c r="F487" s="40">
        <f>IF($B487="","",DATE(YEAR($B487),MONTH($B487),1))</f>
        <v/>
      </c>
      <c r="G487" s="41">
        <f>IF($C487="","",IFERROR(INDEX(Presupuesto!$C$5:$C$44,MATCH($C487,Presupuesto!$B$5:$B$44,0)),"¿Categoría?"))</f>
        <v/>
      </c>
    </row>
    <row r="488" spans="2:7" ht="18" customHeight="1">
      <c r="B488" s="39"/>
      <c r="C488" s="7"/>
      <c r="D488" s="17"/>
      <c r="E488" s="7"/>
      <c r="F488" s="40">
        <f>IF($B488="","",DATE(YEAR($B488),MONTH($B488),1))</f>
        <v/>
      </c>
      <c r="G488" s="41">
        <f>IF($C488="","",IFERROR(INDEX(Presupuesto!$C$5:$C$44,MATCH($C488,Presupuesto!$B$5:$B$44,0)),"¿Categoría?"))</f>
        <v/>
      </c>
    </row>
    <row r="489" spans="2:7" ht="18" customHeight="1">
      <c r="B489" s="39"/>
      <c r="C489" s="7"/>
      <c r="D489" s="17"/>
      <c r="E489" s="7"/>
      <c r="F489" s="40">
        <f>IF($B489="","",DATE(YEAR($B489),MONTH($B489),1))</f>
        <v/>
      </c>
      <c r="G489" s="41">
        <f>IF($C489="","",IFERROR(INDEX(Presupuesto!$C$5:$C$44,MATCH($C489,Presupuesto!$B$5:$B$44,0)),"¿Categoría?"))</f>
        <v/>
      </c>
    </row>
    <row r="490" spans="2:7" ht="18" customHeight="1">
      <c r="B490" s="39"/>
      <c r="C490" s="7"/>
      <c r="D490" s="17"/>
      <c r="E490" s="7"/>
      <c r="F490" s="40">
        <f>IF($B490="","",DATE(YEAR($B490),MONTH($B490),1))</f>
        <v/>
      </c>
      <c r="G490" s="41">
        <f>IF($C490="","",IFERROR(INDEX(Presupuesto!$C$5:$C$44,MATCH($C490,Presupuesto!$B$5:$B$44,0)),"¿Categoría?"))</f>
        <v/>
      </c>
    </row>
    <row r="491" spans="2:7" ht="18" customHeight="1">
      <c r="B491" s="39"/>
      <c r="C491" s="7"/>
      <c r="D491" s="17"/>
      <c r="E491" s="7"/>
      <c r="F491" s="40">
        <f>IF($B491="","",DATE(YEAR($B491),MONTH($B491),1))</f>
        <v/>
      </c>
      <c r="G491" s="41">
        <f>IF($C491="","",IFERROR(INDEX(Presupuesto!$C$5:$C$44,MATCH($C491,Presupuesto!$B$5:$B$44,0)),"¿Categoría?"))</f>
        <v/>
      </c>
    </row>
    <row r="492" spans="2:7" ht="18" customHeight="1">
      <c r="B492" s="39"/>
      <c r="C492" s="7"/>
      <c r="D492" s="17"/>
      <c r="E492" s="7"/>
      <c r="F492" s="40">
        <f>IF($B492="","",DATE(YEAR($B492),MONTH($B492),1))</f>
        <v/>
      </c>
      <c r="G492" s="41">
        <f>IF($C492="","",IFERROR(INDEX(Presupuesto!$C$5:$C$44,MATCH($C492,Presupuesto!$B$5:$B$44,0)),"¿Categoría?"))</f>
        <v/>
      </c>
    </row>
    <row r="493" spans="2:7" ht="18" customHeight="1">
      <c r="B493" s="39"/>
      <c r="C493" s="7"/>
      <c r="D493" s="17"/>
      <c r="E493" s="7"/>
      <c r="F493" s="40">
        <f>IF($B493="","",DATE(YEAR($B493),MONTH($B493),1))</f>
        <v/>
      </c>
      <c r="G493" s="41">
        <f>IF($C493="","",IFERROR(INDEX(Presupuesto!$C$5:$C$44,MATCH($C493,Presupuesto!$B$5:$B$44,0)),"¿Categoría?"))</f>
        <v/>
      </c>
    </row>
    <row r="494" spans="2:7" ht="18" customHeight="1">
      <c r="B494" s="39"/>
      <c r="C494" s="7"/>
      <c r="D494" s="17"/>
      <c r="E494" s="7"/>
      <c r="F494" s="40">
        <f>IF($B494="","",DATE(YEAR($B494),MONTH($B494),1))</f>
        <v/>
      </c>
      <c r="G494" s="41">
        <f>IF($C494="","",IFERROR(INDEX(Presupuesto!$C$5:$C$44,MATCH($C494,Presupuesto!$B$5:$B$44,0)),"¿Categoría?"))</f>
        <v/>
      </c>
    </row>
    <row r="495" spans="2:7" ht="18" customHeight="1">
      <c r="B495" s="39"/>
      <c r="C495" s="7"/>
      <c r="D495" s="17"/>
      <c r="E495" s="7"/>
      <c r="F495" s="40">
        <f>IF($B495="","",DATE(YEAR($B495),MONTH($B495),1))</f>
        <v/>
      </c>
      <c r="G495" s="41">
        <f>IF($C495="","",IFERROR(INDEX(Presupuesto!$C$5:$C$44,MATCH($C495,Presupuesto!$B$5:$B$44,0)),"¿Categoría?"))</f>
        <v/>
      </c>
    </row>
    <row r="496" spans="2:7" ht="18" customHeight="1">
      <c r="B496" s="39"/>
      <c r="C496" s="7"/>
      <c r="D496" s="17"/>
      <c r="E496" s="7"/>
      <c r="F496" s="40">
        <f>IF($B496="","",DATE(YEAR($B496),MONTH($B496),1))</f>
        <v/>
      </c>
      <c r="G496" s="41">
        <f>IF($C496="","",IFERROR(INDEX(Presupuesto!$C$5:$C$44,MATCH($C496,Presupuesto!$B$5:$B$44,0)),"¿Categoría?"))</f>
        <v/>
      </c>
    </row>
    <row r="497" spans="2:7" ht="18" customHeight="1">
      <c r="B497" s="39"/>
      <c r="C497" s="7"/>
      <c r="D497" s="17"/>
      <c r="E497" s="7"/>
      <c r="F497" s="40">
        <f>IF($B497="","",DATE(YEAR($B497),MONTH($B497),1))</f>
        <v/>
      </c>
      <c r="G497" s="41">
        <f>IF($C497="","",IFERROR(INDEX(Presupuesto!$C$5:$C$44,MATCH($C497,Presupuesto!$B$5:$B$44,0)),"¿Categoría?"))</f>
        <v/>
      </c>
    </row>
    <row r="498" spans="2:7" ht="18" customHeight="1">
      <c r="B498" s="39"/>
      <c r="C498" s="7"/>
      <c r="D498" s="17"/>
      <c r="E498" s="7"/>
      <c r="F498" s="40">
        <f>IF($B498="","",DATE(YEAR($B498),MONTH($B498),1))</f>
        <v/>
      </c>
      <c r="G498" s="41">
        <f>IF($C498="","",IFERROR(INDEX(Presupuesto!$C$5:$C$44,MATCH($C498,Presupuesto!$B$5:$B$44,0)),"¿Categoría?"))</f>
        <v/>
      </c>
    </row>
    <row r="499" spans="2:7" ht="18" customHeight="1">
      <c r="B499" s="39"/>
      <c r="C499" s="7"/>
      <c r="D499" s="17"/>
      <c r="E499" s="7"/>
      <c r="F499" s="40">
        <f>IF($B499="","",DATE(YEAR($B499),MONTH($B499),1))</f>
        <v/>
      </c>
      <c r="G499" s="41">
        <f>IF($C499="","",IFERROR(INDEX(Presupuesto!$C$5:$C$44,MATCH($C499,Presupuesto!$B$5:$B$44,0)),"¿Categoría?"))</f>
        <v/>
      </c>
    </row>
    <row r="500" spans="2:7" ht="18" customHeight="1">
      <c r="B500" s="39"/>
      <c r="C500" s="7"/>
      <c r="D500" s="17"/>
      <c r="E500" s="7"/>
      <c r="F500" s="40">
        <f>IF($B500="","",DATE(YEAR($B500),MONTH($B500),1))</f>
        <v/>
      </c>
      <c r="G500" s="41">
        <f>IF($C500="","",IFERROR(INDEX(Presupuesto!$C$5:$C$44,MATCH($C500,Presupuesto!$B$5:$B$44,0)),"¿Categoría?"))</f>
        <v/>
      </c>
    </row>
    <row r="501" spans="2:7" ht="18" customHeight="1">
      <c r="B501" s="39"/>
      <c r="C501" s="7"/>
      <c r="D501" s="17"/>
      <c r="E501" s="7"/>
      <c r="F501" s="40">
        <f>IF($B501="","",DATE(YEAR($B501),MONTH($B501),1))</f>
        <v/>
      </c>
      <c r="G501" s="41">
        <f>IF($C501="","",IFERROR(INDEX(Presupuesto!$C$5:$C$44,MATCH($C501,Presupuesto!$B$5:$B$44,0)),"¿Categoría?"))</f>
        <v/>
      </c>
    </row>
    <row r="502" spans="2:7" ht="18" customHeight="1">
      <c r="B502" s="39"/>
      <c r="C502" s="7"/>
      <c r="D502" s="17"/>
      <c r="E502" s="7"/>
      <c r="F502" s="40">
        <f>IF($B502="","",DATE(YEAR($B502),MONTH($B502),1))</f>
        <v/>
      </c>
      <c r="G502" s="41">
        <f>IF($C502="","",IFERROR(INDEX(Presupuesto!$C$5:$C$44,MATCH($C502,Presupuesto!$B$5:$B$44,0)),"¿Categoría?"))</f>
        <v/>
      </c>
    </row>
    <row r="503" spans="2:7" ht="18" customHeight="1">
      <c r="B503" s="39"/>
      <c r="C503" s="7"/>
      <c r="D503" s="17"/>
      <c r="E503" s="7"/>
      <c r="F503" s="40">
        <f>IF($B503="","",DATE(YEAR($B503),MONTH($B503),1))</f>
        <v/>
      </c>
      <c r="G503" s="41">
        <f>IF($C503="","",IFERROR(INDEX(Presupuesto!$C$5:$C$44,MATCH($C503,Presupuesto!$B$5:$B$44,0)),"¿Categoría?"))</f>
        <v/>
      </c>
    </row>
    <row r="504" spans="2:7" ht="18" customHeight="1">
      <c r="B504" s="39"/>
      <c r="C504" s="7"/>
      <c r="D504" s="17"/>
      <c r="E504" s="7"/>
      <c r="F504" s="40">
        <f>IF($B504="","",DATE(YEAR($B504),MONTH($B504),1))</f>
        <v/>
      </c>
      <c r="G504" s="41">
        <f>IF($C504="","",IFERROR(INDEX(Presupuesto!$C$5:$C$44,MATCH($C504,Presupuesto!$B$5:$B$44,0)),"¿Categoría?"))</f>
        <v/>
      </c>
    </row>
    <row r="505" spans="2:7" ht="18" customHeight="1">
      <c r="B505" s="39"/>
      <c r="C505" s="7"/>
      <c r="D505" s="17"/>
      <c r="E505" s="7"/>
      <c r="F505" s="40">
        <f>IF($B505="","",DATE(YEAR($B505),MONTH($B505),1))</f>
        <v/>
      </c>
      <c r="G505" s="41">
        <f>IF($C505="","",IFERROR(INDEX(Presupuesto!$C$5:$C$44,MATCH($C505,Presupuesto!$B$5:$B$44,0)),"¿Categoría?"))</f>
        <v/>
      </c>
    </row>
  </sheetData>
  <autoFilter ref="B5:G505"/>
  <conditionalFormatting sqref="G6:G505">
    <cfRule type="containsText" dxfId="1" priority="1" operator="containsText" text="Categoría?">
      <formula>NOT(ISERROR(SEARCH("Categoría?",G6)))</formula>
    </cfRule>
  </conditionalFormatting>
  <dataValidations count="3">
    <dataValidation type="date" operator="greaterThanOrEqual" allowBlank="1" showInputMessage="1" showErrorMessage="1" errorTitle="Fecha no válida" error="Escribe una fecha, por ejemplo 15/09/2026." sqref="B6:B505">
      <formula1>36526</formula1>
    </dataValidation>
    <dataValidation type="list" allowBlank="1" showInputMessage="1" showErrorMessage="1" errorTitle="Categoría no encontrada" error="Elige una categoría de la lista o créala antes en la hoja Presupuesto." sqref="C6:C505">
      <formula1>Presupuesto!$B$5:$B$44</formula1>
    </dataValidation>
    <dataValidation type="decimal" operator="greaterThanOrEqual" allowBlank="1" showInputMessage="1" showErrorMessage="1" errorTitle="Importe no válido" error="Escribe el importe en positivo (sin signo menos)." sqref="D6:D505">
      <formula1>0</formula1>
    </dataValidation>
  </dataValidations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2A"/>
    <pageSetUpPr fitToPage="1"/>
  </sheetPr>
  <dimension ref="A1:K4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8" customHeight="1" x14ac:dyDescent="0.25"/>
  <cols>
    <col min="1" max="1" width="2.7109375" style="1" customWidth="1"/>
    <col min="2" max="2" width="28.7109375" customWidth="1"/>
    <col min="3" max="3" width="11.7109375" customWidth="1"/>
    <col min="4" max="4" width="13.7109375" customWidth="1"/>
    <col min="5" max="7" width="15.7109375" customWidth="1"/>
    <col min="8" max="8" width="10.7109375" customWidth="1"/>
    <col min="9" max="9" width="16.7109375" customWidth="1"/>
    <col min="11" max="11" width="14.7109375" style="13" customWidth="1"/>
  </cols>
  <sheetData>
    <row r="1" spans="2:11" ht="32" customHeight="1" x14ac:dyDescent="0.25">
      <c r="B1" s="2" t="s">
        <v>23</v>
      </c>
    </row>
    <row r="2" spans="2:11" ht="18" customHeight="1" x14ac:dyDescent="0.25">
      <c r="B2" s="3" t="s">
        <v>24</v>
      </c>
    </row>
    <row r="4" spans="2:11" ht="30" customHeight="1" x14ac:dyDescent="0.25"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32</v>
      </c>
      <c r="K4" s="13" t="s">
        <v>33</v>
      </c>
    </row>
    <row r="5" spans="2:11" ht="18" customHeight="1" x14ac:dyDescent="0.25">
      <c r="B5" s="7" t="s">
        <v>34</v>
      </c>
      <c r="C5" s="15" t="s">
        <v>15</v>
      </c>
      <c r="D5" s="15"/>
      <c r="E5" s="17">
        <v>1100</v>
      </c>
      <c r="F5" s="29">
        <f>IF($B5="","",SUMIFS(Movimientos!$D$6:$D$505,Movimientos!$C$6:$C$505,$B5,Movimientos!$F$6:$F$505,Resumen!$C$5))</f>
        <v>1100</v>
      </c>
      <c r="G5" s="29">
        <f>IF($B5="","",IF($C5="Ingreso",F5-E5,E5-F5))</f>
        <v>0</v>
      </c>
      <c r="H5" s="30">
        <f>IF(OR($B5="",E5=0),"",F5/E5)</f>
        <v>1</v>
      </c>
      <c r="I5" s="31" t="str">
        <f>IF($B5="","",IF($C5="Ingreso",IF(F5&gt;=E5,"Objetivo cumplido","Por debajo"),IF($C5="Ahorro",IF(F5&gt;=E5,"Objetivo cumplido","Te falta ahorrar"),IF(F5&gt;E5,"Te has pasado",IF(AND($C5="Gasto",F5&gt;=0.9*E5),"En el límite","Bien")))))</f>
        <v>Objetivo cumplido</v>
      </c>
      <c r="K5" s="27">
        <f>IF($C5="Gasto",N(F5),0)</f>
        <v>0</v>
      </c>
    </row>
    <row r="6" spans="2:11" ht="18" customHeight="1" x14ac:dyDescent="0.25">
      <c r="B6" s="7" t="s">
        <v>35</v>
      </c>
      <c r="C6" s="15" t="s">
        <v>15</v>
      </c>
      <c r="D6" s="15"/>
      <c r="E6" s="17">
        <v>100</v>
      </c>
      <c r="F6" s="29">
        <f>IF($B6="","",SUMIFS(Movimientos!$D$6:$D$505,Movimientos!$C$6:$C$505,$B6,Movimientos!$F$6:$F$505,Resumen!$C$5))</f>
        <v>180</v>
      </c>
      <c r="G6" s="29">
        <f>IF($B6="","",IF($C6="Ingreso",F6-E6,E6-F6))</f>
        <v>80</v>
      </c>
      <c r="H6" s="30">
        <f>IF(OR($B6="",E6=0),"",F6/E6)</f>
        <v>1.8</v>
      </c>
      <c r="I6" s="31" t="str">
        <f>IF($B6="","",IF($C6="Ingreso",IF(F6&gt;=E6,"Objetivo cumplido","Por debajo"),IF($C6="Ahorro",IF(F6&gt;=E6,"Objetivo cumplido","Te falta ahorrar"),IF(F6&gt;E6,"Te has pasado",IF(AND($C6="Gasto",F6&gt;=0.9*E6),"En el límite","Bien")))))</f>
        <v>Objetivo cumplido</v>
      </c>
      <c r="K6" s="27">
        <f>IF($C6="Gasto",N(F6),0)</f>
        <v>0</v>
      </c>
    </row>
    <row r="7" spans="2:11" ht="18" customHeight="1" x14ac:dyDescent="0.25">
      <c r="B7" s="7" t="s">
        <v>36</v>
      </c>
      <c r="C7" s="15" t="s">
        <v>16</v>
      </c>
      <c r="D7" s="15" t="s">
        <v>20</v>
      </c>
      <c r="E7" s="17">
        <v>380</v>
      </c>
      <c r="F7" s="29">
        <f>IF($B7="","",SUMIFS(Movimientos!$D$6:$D$505,Movimientos!$C$6:$C$505,$B7,Movimientos!$F$6:$F$505,Resumen!$C$5))</f>
        <v>380</v>
      </c>
      <c r="G7" s="29">
        <f>IF($B7="","",IF($C7="Ingreso",F7-E7,E7-F7))</f>
        <v>0</v>
      </c>
      <c r="H7" s="30">
        <f>IF(OR($B7="",E7=0),"",F7/E7)</f>
        <v>1</v>
      </c>
      <c r="I7" s="31" t="str">
        <f>IF($B7="","",IF($C7="Ingreso",IF(F7&gt;=E7,"Objetivo cumplido","Por debajo"),IF($C7="Ahorro",IF(F7&gt;=E7,"Objetivo cumplido","Te falta ahorrar"),IF(F7&gt;E7,"Te has pasado",IF(AND($C7="Gasto",F7&gt;=0.9*E7),"En el límite","Bien")))))</f>
        <v>Bien</v>
      </c>
      <c r="K7" s="27">
        <f>IF($C7="Gasto",N(F7),0)</f>
        <v>0</v>
      </c>
    </row>
    <row r="8" spans="2:11" ht="18" customHeight="1" x14ac:dyDescent="0.25">
      <c r="B8" s="7" t="s">
        <v>37</v>
      </c>
      <c r="C8" s="15" t="s">
        <v>16</v>
      </c>
      <c r="D8" s="15" t="s">
        <v>20</v>
      </c>
      <c r="E8" s="17">
        <v>40</v>
      </c>
      <c r="F8" s="29">
        <f>IF($B8="","",SUMIFS(Movimientos!$D$6:$D$505,Movimientos!$C$6:$C$505,$B8,Movimientos!$F$6:$F$505,Resumen!$C$5))</f>
        <v>36</v>
      </c>
      <c r="G8" s="29">
        <f>IF($B8="","",IF($C8="Ingreso",F8-E8,E8-F8))</f>
        <v>4</v>
      </c>
      <c r="H8" s="30">
        <f>IF(OR($B8="",E8=0),"",F8/E8)</f>
        <v>0.9</v>
      </c>
      <c r="I8" s="31" t="str">
        <f>IF($B8="","",IF($C8="Ingreso",IF(F8&gt;=E8,"Objetivo cumplido","Por debajo"),IF($C8="Ahorro",IF(F8&gt;=E8,"Objetivo cumplido","Te falta ahorrar"),IF(F8&gt;E8,"Te has pasado",IF(AND($C8="Gasto",F8&gt;=0.9*E8),"En el límite","Bien")))))</f>
        <v>Bien</v>
      </c>
      <c r="K8" s="27">
        <f>IF($C8="Gasto",N(F8),0)</f>
        <v>0</v>
      </c>
    </row>
    <row r="9" spans="2:11" ht="18" customHeight="1" x14ac:dyDescent="0.25">
      <c r="B9" s="7" t="s">
        <v>38</v>
      </c>
      <c r="C9" s="15" t="s">
        <v>16</v>
      </c>
      <c r="D9" s="15" t="s">
        <v>20</v>
      </c>
      <c r="E9" s="17">
        <v>25</v>
      </c>
      <c r="F9" s="29">
        <f>IF($B9="","",SUMIFS(Movimientos!$D$6:$D$505,Movimientos!$C$6:$C$505,$B9,Movimientos!$F$6:$F$505,Resumen!$C$5))</f>
        <v>25</v>
      </c>
      <c r="G9" s="29">
        <f>IF($B9="","",IF($C9="Ingreso",F9-E9,E9-F9))</f>
        <v>0</v>
      </c>
      <c r="H9" s="30">
        <f>IF(OR($B9="",E9=0),"",F9/E9)</f>
        <v>1</v>
      </c>
      <c r="I9" s="31" t="str">
        <f>IF($B9="","",IF($C9="Ingreso",IF(F9&gt;=E9,"Objetivo cumplido","Por debajo"),IF($C9="Ahorro",IF(F9&gt;=E9,"Objetivo cumplido","Te falta ahorrar"),IF(F9&gt;E9,"Te has pasado",IF(AND($C9="Gasto",F9&gt;=0.9*E9),"En el límite","Bien")))))</f>
        <v>Bien</v>
      </c>
      <c r="K9" s="27">
        <f>IF($C9="Gasto",N(F9),0)</f>
        <v>0</v>
      </c>
    </row>
    <row r="10" spans="2:11" ht="18" customHeight="1" x14ac:dyDescent="0.25">
      <c r="B10" s="7" t="s">
        <v>39</v>
      </c>
      <c r="C10" s="15" t="s">
        <v>16</v>
      </c>
      <c r="D10" s="15" t="s">
        <v>20</v>
      </c>
      <c r="E10" s="17">
        <v>40</v>
      </c>
      <c r="F10" s="29">
        <f>IF($B10="","",SUMIFS(Movimientos!$D$6:$D$505,Movimientos!$C$6:$C$505,$B10,Movimientos!$F$6:$F$505,Resumen!$C$5))</f>
        <v>40</v>
      </c>
      <c r="G10" s="29">
        <f>IF($B10="","",IF($C10="Ingreso",F10-E10,E10-F10))</f>
        <v>0</v>
      </c>
      <c r="H10" s="30">
        <f>IF(OR($B10="",E10=0),"",F10/E10)</f>
        <v>1</v>
      </c>
      <c r="I10" s="31" t="str">
        <f>IF($B10="","",IF($C10="Ingreso",IF(F10&gt;=E10,"Objetivo cumplido","Por debajo"),IF($C10="Ahorro",IF(F10&gt;=E10,"Objetivo cumplido","Te falta ahorrar"),IF(F10&gt;E10,"Te has pasado",IF(AND($C10="Gasto",F10&gt;=0.9*E10),"En el límite","Bien")))))</f>
        <v>Bien</v>
      </c>
      <c r="K10" s="27">
        <f>IF($C10="Gasto",N(F10),0)</f>
        <v>0</v>
      </c>
    </row>
    <row r="11" spans="2:11" ht="18" customHeight="1" x14ac:dyDescent="0.25">
      <c r="B11" s="7" t="s">
        <v>40</v>
      </c>
      <c r="C11" s="15" t="s">
        <v>16</v>
      </c>
      <c r="D11" s="15" t="s">
        <v>20</v>
      </c>
      <c r="E11" s="17">
        <v>15</v>
      </c>
      <c r="F11" s="29">
        <f>IF($B11="","",SUMIFS(Movimientos!$D$6:$D$505,Movimientos!$C$6:$C$505,$B11,Movimientos!$F$6:$F$505,Resumen!$C$5))</f>
        <v>15</v>
      </c>
      <c r="G11" s="29">
        <f>IF($B11="","",IF($C11="Ingreso",F11-E11,E11-F11))</f>
        <v>0</v>
      </c>
      <c r="H11" s="30">
        <f>IF(OR($B11="",E11=0),"",F11/E11)</f>
        <v>1</v>
      </c>
      <c r="I11" s="31" t="str">
        <f>IF($B11="","",IF($C11="Ingreso",IF(F11&gt;=E11,"Objetivo cumplido","Por debajo"),IF($C11="Ahorro",IF(F11&gt;=E11,"Objetivo cumplido","Te falta ahorrar"),IF(F11&gt;E11,"Te has pasado",IF(AND($C11="Gasto",F11&gt;=0.9*E11),"En el límite","Bien")))))</f>
        <v>Bien</v>
      </c>
      <c r="K11" s="27">
        <f>IF($C11="Gasto",N(F11),0)</f>
        <v>0</v>
      </c>
    </row>
    <row r="12" spans="2:11" ht="18" customHeight="1" x14ac:dyDescent="0.25">
      <c r="B12" s="7" t="s">
        <v>41</v>
      </c>
      <c r="C12" s="15" t="s">
        <v>17</v>
      </c>
      <c r="D12" s="15" t="s">
        <v>20</v>
      </c>
      <c r="E12" s="17">
        <v>130</v>
      </c>
      <c r="F12" s="29">
        <f>IF($B12="","",SUMIFS(Movimientos!$D$6:$D$505,Movimientos!$C$6:$C$505,$B12,Movimientos!$F$6:$F$505,Resumen!$C$5))</f>
        <v>117.55</v>
      </c>
      <c r="G12" s="29">
        <f>IF($B12="","",IF($C12="Ingreso",F12-E12,E12-F12))</f>
        <v>12.450000000000003</v>
      </c>
      <c r="H12" s="30">
        <f>IF(OR($B12="",E12=0),"",F12/E12)</f>
        <v>0.9042307692307692</v>
      </c>
      <c r="I12" s="31" t="str">
        <f>IF($B12="","",IF($C12="Ingreso",IF(F12&gt;=E12,"Objetivo cumplido","Por debajo"),IF($C12="Ahorro",IF(F12&gt;=E12,"Objetivo cumplido","Te falta ahorrar"),IF(F12&gt;E12,"Te has pasado",IF(AND($C12="Gasto",F12&gt;=0.9*E12),"En el límite","Bien")))))</f>
        <v>En el límite</v>
      </c>
      <c r="K12" s="27">
        <f>IF($C12="Gasto",N(F12),0)</f>
        <v>117.55</v>
      </c>
    </row>
    <row r="13" spans="2:11" ht="18" customHeight="1" x14ac:dyDescent="0.25">
      <c r="B13" s="7" t="s">
        <v>42</v>
      </c>
      <c r="C13" s="15" t="s">
        <v>17</v>
      </c>
      <c r="D13" s="15" t="s">
        <v>20</v>
      </c>
      <c r="E13" s="17">
        <v>20</v>
      </c>
      <c r="F13" s="29">
        <f>IF($B13="","",SUMIFS(Movimientos!$D$6:$D$505,Movimientos!$C$6:$C$505,$B13,Movimientos!$F$6:$F$505,Resumen!$C$5))</f>
        <v>9.6</v>
      </c>
      <c r="G13" s="29">
        <f>IF($B13="","",IF($C13="Ingreso",F13-E13,E13-F13))</f>
        <v>10.4</v>
      </c>
      <c r="H13" s="30">
        <f>IF(OR($B13="",E13=0),"",F13/E13)</f>
        <v>0.48</v>
      </c>
      <c r="I13" s="31" t="str">
        <f>IF($B13="","",IF($C13="Ingreso",IF(F13&gt;=E13,"Objetivo cumplido","Por debajo"),IF($C13="Ahorro",IF(F13&gt;=E13,"Objetivo cumplido","Te falta ahorrar"),IF(F13&gt;E13,"Te has pasado",IF(AND($C13="Gasto",F13&gt;=0.9*E13),"En el límite","Bien")))))</f>
        <v>Bien</v>
      </c>
      <c r="K13" s="27">
        <f>IF($C13="Gasto",N(F13),0)</f>
        <v>9.6</v>
      </c>
    </row>
    <row r="14" spans="2:11" ht="18" customHeight="1" x14ac:dyDescent="0.25">
      <c r="B14" s="7" t="s">
        <v>43</v>
      </c>
      <c r="C14" s="15" t="s">
        <v>17</v>
      </c>
      <c r="D14" s="15" t="s">
        <v>21</v>
      </c>
      <c r="E14" s="17">
        <v>45</v>
      </c>
      <c r="F14" s="29">
        <f>IF($B14="","",SUMIFS(Movimientos!$D$6:$D$505,Movimientos!$C$6:$C$505,$B14,Movimientos!$F$6:$F$505,Resumen!$C$5))</f>
        <v>45.62</v>
      </c>
      <c r="G14" s="29">
        <f>IF($B14="","",IF($C14="Ingreso",F14-E14,E14-F14))</f>
        <v>-0.6199999999999974</v>
      </c>
      <c r="H14" s="30">
        <f>IF(OR($B14="",E14=0),"",F14/E14)</f>
        <v>1.0137777777777777</v>
      </c>
      <c r="I14" s="31" t="str">
        <f>IF($B14="","",IF($C14="Ingreso",IF(F14&gt;=E14,"Objetivo cumplido","Por debajo"),IF($C14="Ahorro",IF(F14&gt;=E14,"Objetivo cumplido","Te falta ahorrar"),IF(F14&gt;E14,"Te has pasado",IF(AND($C14="Gasto",F14&gt;=0.9*E14),"En el límite","Bien")))))</f>
        <v>Te has pasado</v>
      </c>
      <c r="K14" s="27">
        <f>IF($C14="Gasto",N(F14),0)</f>
        <v>45.62</v>
      </c>
    </row>
    <row r="15" spans="2:11" ht="18" customHeight="1" x14ac:dyDescent="0.25">
      <c r="B15" s="7" t="s">
        <v>44</v>
      </c>
      <c r="C15" s="15" t="s">
        <v>17</v>
      </c>
      <c r="D15" s="15" t="s">
        <v>21</v>
      </c>
      <c r="E15" s="17">
        <v>50</v>
      </c>
      <c r="F15" s="29">
        <f>IF($B15="","",SUMIFS(Movimientos!$D$6:$D$505,Movimientos!$C$6:$C$505,$B15,Movimientos!$F$6:$F$505,Resumen!$C$5))</f>
        <v>52.8</v>
      </c>
      <c r="G15" s="29">
        <f>IF($B15="","",IF($C15="Ingreso",F15-E15,E15-F15))</f>
        <v>-2.799999999999997</v>
      </c>
      <c r="H15" s="30">
        <f>IF(OR($B15="",E15=0),"",F15/E15)</f>
        <v>1.056</v>
      </c>
      <c r="I15" s="31" t="str">
        <f>IF($B15="","",IF($C15="Ingreso",IF(F15&gt;=E15,"Objetivo cumplido","Por debajo"),IF($C15="Ahorro",IF(F15&gt;=E15,"Objetivo cumplido","Te falta ahorrar"),IF(F15&gt;E15,"Te has pasado",IF(AND($C15="Gasto",F15&gt;=0.9*E15),"En el límite","Bien")))))</f>
        <v>Te has pasado</v>
      </c>
      <c r="K15" s="27">
        <f>IF($C15="Gasto",N(F15),0)</f>
        <v>52.8</v>
      </c>
    </row>
    <row r="16" spans="2:11" ht="18" customHeight="1" x14ac:dyDescent="0.25">
      <c r="B16" s="7" t="s">
        <v>45</v>
      </c>
      <c r="C16" s="15" t="s">
        <v>17</v>
      </c>
      <c r="D16" s="15" t="s">
        <v>21</v>
      </c>
      <c r="E16" s="17">
        <v>50</v>
      </c>
      <c r="F16" s="29">
        <f>IF($B16="","",SUMIFS(Movimientos!$D$6:$D$505,Movimientos!$C$6:$C$505,$B16,Movimientos!$F$6:$F$505,Resumen!$C$5))</f>
        <v>74</v>
      </c>
      <c r="G16" s="29">
        <f>IF($B16="","",IF($C16="Ingreso",F16-E16,E16-F16))</f>
        <v>-24</v>
      </c>
      <c r="H16" s="30">
        <f>IF(OR($B16="",E16=0),"",F16/E16)</f>
        <v>1.48</v>
      </c>
      <c r="I16" s="31" t="str">
        <f>IF($B16="","",IF($C16="Ingreso",IF(F16&gt;=E16,"Objetivo cumplido","Por debajo"),IF($C16="Ahorro",IF(F16&gt;=E16,"Objetivo cumplido","Te falta ahorrar"),IF(F16&gt;E16,"Te has pasado",IF(AND($C16="Gasto",F16&gt;=0.9*E16),"En el límite","Bien")))))</f>
        <v>Te has pasado</v>
      </c>
      <c r="K16" s="27">
        <f>IF($C16="Gasto",N(F16),0)</f>
        <v>74</v>
      </c>
    </row>
    <row r="17" spans="2:11" ht="18" customHeight="1" x14ac:dyDescent="0.25">
      <c r="B17" s="7" t="s">
        <v>46</v>
      </c>
      <c r="C17" s="15" t="s">
        <v>17</v>
      </c>
      <c r="D17" s="15" t="s">
        <v>21</v>
      </c>
      <c r="E17" s="17">
        <v>20</v>
      </c>
      <c r="F17" s="29">
        <f>IF($B17="","",SUMIFS(Movimientos!$D$6:$D$505,Movimientos!$C$6:$C$505,$B17,Movimientos!$F$6:$F$505,Resumen!$C$5))</f>
        <v>20</v>
      </c>
      <c r="G17" s="29">
        <f>IF($B17="","",IF($C17="Ingreso",F17-E17,E17-F17))</f>
        <v>0</v>
      </c>
      <c r="H17" s="30">
        <f>IF(OR($B17="",E17=0),"",F17/E17)</f>
        <v>1</v>
      </c>
      <c r="I17" s="31" t="str">
        <f>IF($B17="","",IF($C17="Ingreso",IF(F17&gt;=E17,"Objetivo cumplido","Por debajo"),IF($C17="Ahorro",IF(F17&gt;=E17,"Objetivo cumplido","Te falta ahorrar"),IF(F17&gt;E17,"Te has pasado",IF(AND($C17="Gasto",F17&gt;=0.9*E17),"En el límite","Bien")))))</f>
        <v>En el límite</v>
      </c>
      <c r="K17" s="27">
        <f>IF($C17="Gasto",N(F17),0)</f>
        <v>20</v>
      </c>
    </row>
    <row r="18" spans="2:11" ht="18" customHeight="1" x14ac:dyDescent="0.25">
      <c r="B18" s="7" t="s">
        <v>47</v>
      </c>
      <c r="C18" s="15" t="s">
        <v>17</v>
      </c>
      <c r="D18" s="15" t="s">
        <v>21</v>
      </c>
      <c r="E18" s="17">
        <v>45</v>
      </c>
      <c r="F18" s="29">
        <f>IF($B18="","",SUMIFS(Movimientos!$D$6:$D$505,Movimientos!$C$6:$C$505,$B18,Movimientos!$F$6:$F$505,Resumen!$C$5))</f>
        <v>40.96</v>
      </c>
      <c r="G18" s="29">
        <f>IF($B18="","",IF($C18="Ingreso",F18-E18,E18-F18))</f>
        <v>4.039999999999999</v>
      </c>
      <c r="H18" s="30">
        <f>IF(OR($B18="",E18=0),"",F18/E18)</f>
        <v>0.9102222222222223</v>
      </c>
      <c r="I18" s="31" t="str">
        <f>IF($B18="","",IF($C18="Ingreso",IF(F18&gt;=E18,"Objetivo cumplido","Por debajo"),IF($C18="Ahorro",IF(F18&gt;=E18,"Objetivo cumplido","Te falta ahorrar"),IF(F18&gt;E18,"Te has pasado",IF(AND($C18="Gasto",F18&gt;=0.9*E18),"En el límite","Bien")))))</f>
        <v>En el límite</v>
      </c>
      <c r="K18" s="27">
        <f>IF($C18="Gasto",N(F18),0)</f>
        <v>40.96</v>
      </c>
    </row>
    <row r="19" spans="2:11" ht="18" customHeight="1" x14ac:dyDescent="0.25">
      <c r="B19" s="7" t="s">
        <v>48</v>
      </c>
      <c r="C19" s="15" t="s">
        <v>17</v>
      </c>
      <c r="D19" s="15" t="s">
        <v>21</v>
      </c>
      <c r="E19" s="17">
        <v>10</v>
      </c>
      <c r="F19" s="29">
        <f>IF($B19="","",SUMIFS(Movimientos!$D$6:$D$505,Movimientos!$C$6:$C$505,$B19,Movimientos!$F$6:$F$505,Resumen!$C$5))</f>
        <v>7.49</v>
      </c>
      <c r="G19" s="29">
        <f>IF($B19="","",IF($C19="Ingreso",F19-E19,E19-F19))</f>
        <v>2.51</v>
      </c>
      <c r="H19" s="30">
        <f>IF(OR($B19="",E19=0),"",F19/E19)</f>
        <v>0.749</v>
      </c>
      <c r="I19" s="31" t="str">
        <f>IF($B19="","",IF($C19="Ingreso",IF(F19&gt;=E19,"Objetivo cumplido","Por debajo"),IF($C19="Ahorro",IF(F19&gt;=E19,"Objetivo cumplido","Te falta ahorrar"),IF(F19&gt;E19,"Te has pasado",IF(AND($C19="Gasto",F19&gt;=0.9*E19),"En el límite","Bien")))))</f>
        <v>Bien</v>
      </c>
      <c r="K19" s="27">
        <f>IF($C19="Gasto",N(F19),0)</f>
        <v>7.49</v>
      </c>
    </row>
    <row r="20" spans="2:11" ht="18" customHeight="1" x14ac:dyDescent="0.25">
      <c r="B20" s="7" t="s">
        <v>49</v>
      </c>
      <c r="C20" s="15" t="s">
        <v>17</v>
      </c>
      <c r="D20" s="15" t="s">
        <v>21</v>
      </c>
      <c r="E20" s="17">
        <v>60</v>
      </c>
      <c r="F20" s="29">
        <f>IF($B20="","",SUMIFS(Movimientos!$D$6:$D$505,Movimientos!$C$6:$C$505,$B20,Movimientos!$F$6:$F$505,Resumen!$C$5))</f>
        <v>106.43</v>
      </c>
      <c r="G20" s="29">
        <f>IF($B20="","",IF($C20="Ingreso",F20-E20,E20-F20))</f>
        <v>-46.43000000000001</v>
      </c>
      <c r="H20" s="30">
        <f>IF(OR($B20="",E20=0),"",F20/E20)</f>
        <v>1.7738333333333334</v>
      </c>
      <c r="I20" s="31" t="str">
        <f>IF($B20="","",IF($C20="Ingreso",IF(F20&gt;=E20,"Objetivo cumplido","Por debajo"),IF($C20="Ahorro",IF(F20&gt;=E20,"Objetivo cumplido","Te falta ahorrar"),IF(F20&gt;E20,"Te has pasado",IF(AND($C20="Gasto",F20&gt;=0.9*E20),"En el límite","Bien")))))</f>
        <v>Te has pasado</v>
      </c>
      <c r="K20" s="27">
        <f>IF($C20="Gasto",N(F20),0)</f>
        <v>106.43</v>
      </c>
    </row>
    <row r="21" spans="2:11" ht="18" customHeight="1" x14ac:dyDescent="0.25">
      <c r="B21" s="7" t="s">
        <v>50</v>
      </c>
      <c r="C21" s="15" t="s">
        <v>17</v>
      </c>
      <c r="D21" s="15" t="s">
        <v>21</v>
      </c>
      <c r="E21" s="17">
        <v>15</v>
      </c>
      <c r="F21" s="29">
        <f>IF($B21="","",SUMIFS(Movimientos!$D$6:$D$505,Movimientos!$C$6:$C$505,$B21,Movimientos!$F$6:$F$505,Resumen!$C$5))</f>
        <v>0</v>
      </c>
      <c r="G21" s="29">
        <f>IF($B21="","",IF($C21="Ingreso",F21-E21,E21-F21))</f>
        <v>15</v>
      </c>
      <c r="H21" s="30">
        <f>IF(OR($B21="",E21=0),"",F21/E21)</f>
        <v>0</v>
      </c>
      <c r="I21" s="31" t="str">
        <f>IF($B21="","",IF($C21="Ingreso",IF(F21&gt;=E21,"Objetivo cumplido","Por debajo"),IF($C21="Ahorro",IF(F21&gt;=E21,"Objetivo cumplido","Te falta ahorrar"),IF(F21&gt;E21,"Te has pasado",IF(AND($C21="Gasto",F21&gt;=0.9*E21),"En el límite","Bien")))))</f>
        <v>Bien</v>
      </c>
      <c r="K21" s="27">
        <f>IF($C21="Gasto",N(F21),0)</f>
        <v>0</v>
      </c>
    </row>
    <row r="22" spans="2:11" ht="18" customHeight="1" x14ac:dyDescent="0.25">
      <c r="B22" s="7" t="s">
        <v>51</v>
      </c>
      <c r="C22" s="15" t="s">
        <v>17</v>
      </c>
      <c r="D22" s="15" t="s">
        <v>20</v>
      </c>
      <c r="E22" s="17">
        <v>20</v>
      </c>
      <c r="F22" s="29">
        <f>IF($B22="","",SUMIFS(Movimientos!$D$6:$D$505,Movimientos!$C$6:$C$505,$B22,Movimientos!$F$6:$F$505,Resumen!$C$5))</f>
        <v>12</v>
      </c>
      <c r="G22" s="29">
        <f>IF($B22="","",IF($C22="Ingreso",F22-E22,E22-F22))</f>
        <v>8</v>
      </c>
      <c r="H22" s="30">
        <f>IF(OR($B22="",E22=0),"",F22/E22)</f>
        <v>0.6</v>
      </c>
      <c r="I22" s="31" t="str">
        <f>IF($B22="","",IF($C22="Ingreso",IF(F22&gt;=E22,"Objetivo cumplido","Por debajo"),IF($C22="Ahorro",IF(F22&gt;=E22,"Objetivo cumplido","Te falta ahorrar"),IF(F22&gt;E22,"Te has pasado",IF(AND($C22="Gasto",F22&gt;=0.9*E22),"En el límite","Bien")))))</f>
        <v>Bien</v>
      </c>
      <c r="K22" s="27">
        <f>IF($C22="Gasto",N(F22),0)</f>
        <v>12</v>
      </c>
    </row>
    <row r="23" spans="2:11" ht="18" customHeight="1" x14ac:dyDescent="0.25">
      <c r="B23" s="7" t="s">
        <v>52</v>
      </c>
      <c r="C23" s="15" t="s">
        <v>18</v>
      </c>
      <c r="D23" s="15" t="s">
        <v>20</v>
      </c>
      <c r="E23" s="17">
        <v>50</v>
      </c>
      <c r="F23" s="29">
        <f>IF($B23="","",SUMIFS(Movimientos!$D$6:$D$505,Movimientos!$C$6:$C$505,$B23,Movimientos!$F$6:$F$505,Resumen!$C$5))</f>
        <v>50</v>
      </c>
      <c r="G23" s="29">
        <f>IF($B23="","",IF($C23="Ingreso",F23-E23,E23-F23))</f>
        <v>0</v>
      </c>
      <c r="H23" s="30">
        <f>IF(OR($B23="",E23=0),"",F23/E23)</f>
        <v>1</v>
      </c>
      <c r="I23" s="31" t="str">
        <f>IF($B23="","",IF($C23="Ingreso",IF(F23&gt;=E23,"Objetivo cumplido","Por debajo"),IF($C23="Ahorro",IF(F23&gt;=E23,"Objetivo cumplido","Te falta ahorrar"),IF(F23&gt;E23,"Te has pasado",IF(AND($C23="Gasto",F23&gt;=0.9*E23),"En el límite","Bien")))))</f>
        <v>Bien</v>
      </c>
      <c r="K23" s="27">
        <f>IF($C23="Gasto",N(F23),0)</f>
        <v>0</v>
      </c>
    </row>
    <row r="24" spans="2:11" ht="18" customHeight="1" x14ac:dyDescent="0.25">
      <c r="B24" s="7" t="s">
        <v>53</v>
      </c>
      <c r="C24" s="15" t="s">
        <v>19</v>
      </c>
      <c r="D24" s="15" t="s">
        <v>19</v>
      </c>
      <c r="E24" s="17">
        <v>100</v>
      </c>
      <c r="F24" s="29">
        <f>IF($B24="","",SUMIFS(Movimientos!$D$6:$D$505,Movimientos!$C$6:$C$505,$B24,Movimientos!$F$6:$F$505,Resumen!$C$5))</f>
        <v>100</v>
      </c>
      <c r="G24" s="29">
        <f>IF($B24="","",IF($C24="Ingreso",F24-E24,E24-F24))</f>
        <v>0</v>
      </c>
      <c r="H24" s="30">
        <f>IF(OR($B24="",E24=0),"",F24/E24)</f>
        <v>1</v>
      </c>
      <c r="I24" s="31" t="str">
        <f>IF($B24="","",IF($C24="Ingreso",IF(F24&gt;=E24,"Objetivo cumplido","Por debajo"),IF($C24="Ahorro",IF(F24&gt;=E24,"Objetivo cumplido","Te falta ahorrar"),IF(F24&gt;E24,"Te has pasado",IF(AND($C24="Gasto",F24&gt;=0.9*E24),"En el límite","Bien")))))</f>
        <v>Objetivo cumplido</v>
      </c>
      <c r="K24" s="27">
        <f>IF($C24="Gasto",N(F24),0)</f>
        <v>0</v>
      </c>
    </row>
    <row r="25" spans="2:11" ht="18" customHeight="1" x14ac:dyDescent="0.25">
      <c r="B25" s="7" t="s">
        <v>54</v>
      </c>
      <c r="C25" s="15" t="s">
        <v>19</v>
      </c>
      <c r="D25" s="15" t="s">
        <v>19</v>
      </c>
      <c r="E25" s="17">
        <v>80</v>
      </c>
      <c r="F25" s="29">
        <f>IF($B25="","",SUMIFS(Movimientos!$D$6:$D$505,Movimientos!$C$6:$C$505,$B25,Movimientos!$F$6:$F$505,Resumen!$C$5))</f>
        <v>80</v>
      </c>
      <c r="G25" s="29">
        <f>IF($B25="","",IF($C25="Ingreso",F25-E25,E25-F25))</f>
        <v>0</v>
      </c>
      <c r="H25" s="30">
        <f>IF(OR($B25="",E25=0),"",F25/E25)</f>
        <v>1</v>
      </c>
      <c r="I25" s="31" t="str">
        <f>IF($B25="","",IF($C25="Ingreso",IF(F25&gt;=E25,"Objetivo cumplido","Por debajo"),IF($C25="Ahorro",IF(F25&gt;=E25,"Objetivo cumplido","Te falta ahorrar"),IF(F25&gt;E25,"Te has pasado",IF(AND($C25="Gasto",F25&gt;=0.9*E25),"En el límite","Bien")))))</f>
        <v>Objetivo cumplido</v>
      </c>
      <c r="K25" s="27">
        <f>IF($C25="Gasto",N(F25),0)</f>
        <v>0</v>
      </c>
    </row>
    <row r="26" spans="2:11" ht="18" customHeight="1" x14ac:dyDescent="0.25">
      <c r="B26" s="7" t="s">
        <v>55</v>
      </c>
      <c r="C26" s="15" t="s">
        <v>19</v>
      </c>
      <c r="D26" s="15" t="s">
        <v>19</v>
      </c>
      <c r="E26" s="17">
        <v>40</v>
      </c>
      <c r="F26" s="29">
        <f>IF($B26="","",SUMIFS(Movimientos!$D$6:$D$505,Movimientos!$C$6:$C$505,$B26,Movimientos!$F$6:$F$505,Resumen!$C$5))</f>
        <v>40</v>
      </c>
      <c r="G26" s="29">
        <f>IF($B26="","",IF($C26="Ingreso",F26-E26,E26-F26))</f>
        <v>0</v>
      </c>
      <c r="H26" s="30">
        <f>IF(OR($B26="",E26=0),"",F26/E26)</f>
        <v>1</v>
      </c>
      <c r="I26" s="31" t="str">
        <f>IF($B26="","",IF($C26="Ingreso",IF(F26&gt;=E26,"Objetivo cumplido","Por debajo"),IF($C26="Ahorro",IF(F26&gt;=E26,"Objetivo cumplido","Te falta ahorrar"),IF(F26&gt;E26,"Te has pasado",IF(AND($C26="Gasto",F26&gt;=0.9*E26),"En el límite","Bien")))))</f>
        <v>Objetivo cumplido</v>
      </c>
      <c r="K26" s="27">
        <f>IF($C26="Gasto",N(F26),0)</f>
        <v>0</v>
      </c>
    </row>
    <row r="27" spans="2:11" ht="18" customHeight="1" x14ac:dyDescent="0.25">
      <c r="B27" s="7"/>
      <c r="C27" s="15"/>
      <c r="D27" s="15"/>
      <c r="E27" s="17"/>
      <c r="F27" s="29">
        <f>IF($B27="","",SUMIFS(Movimientos!$D$6:$D$505,Movimientos!$C$6:$C$505,$B27,Movimientos!$F$6:$F$505,Resumen!$C$5))</f>
        <v/>
      </c>
      <c r="G27" s="29">
        <f>IF($B27="","",IF($C27="Ingreso",F27-E27,E27-F27))</f>
        <v/>
      </c>
      <c r="H27" s="30">
        <f>IF(OR($B27="",E27=0),"",F27/E27)</f>
        <v/>
      </c>
      <c r="I27" s="31">
        <f>IF($B27="","",IF($C27="Ingreso",IF(F27&gt;=E27,"Objetivo cumplido","Por debajo"),IF($C27="Ahorro",IF(F27&gt;=E27,"Objetivo cumplido","Te falta ahorrar"),IF(F27&gt;E27,"Te has pasado",IF(AND($C27="Gasto",F27&gt;=0.9*E27),"En el límite","Bien")))))</f>
        <v/>
      </c>
      <c r="K27" s="27">
        <f>IF($C27="Gasto",N(F27),0)</f>
        <v>0</v>
      </c>
    </row>
    <row r="28" spans="2:11" ht="18" customHeight="1" x14ac:dyDescent="0.25">
      <c r="B28" s="7"/>
      <c r="C28" s="15"/>
      <c r="D28" s="15"/>
      <c r="E28" s="17"/>
      <c r="F28" s="29">
        <f>IF($B28="","",SUMIFS(Movimientos!$D$6:$D$505,Movimientos!$C$6:$C$505,$B28,Movimientos!$F$6:$F$505,Resumen!$C$5))</f>
        <v/>
      </c>
      <c r="G28" s="29">
        <f>IF($B28="","",IF($C28="Ingreso",F28-E28,E28-F28))</f>
        <v/>
      </c>
      <c r="H28" s="30">
        <f>IF(OR($B28="",E28=0),"",F28/E28)</f>
        <v/>
      </c>
      <c r="I28" s="31">
        <f>IF($B28="","",IF($C28="Ingreso",IF(F28&gt;=E28,"Objetivo cumplido","Por debajo"),IF($C28="Ahorro",IF(F28&gt;=E28,"Objetivo cumplido","Te falta ahorrar"),IF(F28&gt;E28,"Te has pasado",IF(AND($C28="Gasto",F28&gt;=0.9*E28),"En el límite","Bien")))))</f>
        <v/>
      </c>
      <c r="K28" s="27">
        <f>IF($C28="Gasto",N(F28),0)</f>
        <v>0</v>
      </c>
    </row>
    <row r="29" spans="2:11" ht="18" customHeight="1" x14ac:dyDescent="0.25">
      <c r="B29" s="7"/>
      <c r="C29" s="15"/>
      <c r="D29" s="15"/>
      <c r="E29" s="17"/>
      <c r="F29" s="29">
        <f>IF($B29="","",SUMIFS(Movimientos!$D$6:$D$505,Movimientos!$C$6:$C$505,$B29,Movimientos!$F$6:$F$505,Resumen!$C$5))</f>
        <v/>
      </c>
      <c r="G29" s="29">
        <f>IF($B29="","",IF($C29="Ingreso",F29-E29,E29-F29))</f>
        <v/>
      </c>
      <c r="H29" s="30">
        <f>IF(OR($B29="",E29=0),"",F29/E29)</f>
        <v/>
      </c>
      <c r="I29" s="31">
        <f>IF($B29="","",IF($C29="Ingreso",IF(F29&gt;=E29,"Objetivo cumplido","Por debajo"),IF($C29="Ahorro",IF(F29&gt;=E29,"Objetivo cumplido","Te falta ahorrar"),IF(F29&gt;E29,"Te has pasado",IF(AND($C29="Gasto",F29&gt;=0.9*E29),"En el límite","Bien")))))</f>
        <v/>
      </c>
      <c r="K29" s="27">
        <f>IF($C29="Gasto",N(F29),0)</f>
        <v>0</v>
      </c>
    </row>
    <row r="30" spans="2:11" ht="18" customHeight="1" x14ac:dyDescent="0.25">
      <c r="B30" s="7"/>
      <c r="C30" s="15"/>
      <c r="D30" s="15"/>
      <c r="E30" s="17"/>
      <c r="F30" s="29">
        <f>IF($B30="","",SUMIFS(Movimientos!$D$6:$D$505,Movimientos!$C$6:$C$505,$B30,Movimientos!$F$6:$F$505,Resumen!$C$5))</f>
        <v/>
      </c>
      <c r="G30" s="29">
        <f>IF($B30="","",IF($C30="Ingreso",F30-E30,E30-F30))</f>
        <v/>
      </c>
      <c r="H30" s="30">
        <f>IF(OR($B30="",E30=0),"",F30/E30)</f>
        <v/>
      </c>
      <c r="I30" s="31">
        <f>IF($B30="","",IF($C30="Ingreso",IF(F30&gt;=E30,"Objetivo cumplido","Por debajo"),IF($C30="Ahorro",IF(F30&gt;=E30,"Objetivo cumplido","Te falta ahorrar"),IF(F30&gt;E30,"Te has pasado",IF(AND($C30="Gasto",F30&gt;=0.9*E30),"En el límite","Bien")))))</f>
        <v/>
      </c>
      <c r="K30" s="27">
        <f>IF($C30="Gasto",N(F30),0)</f>
        <v>0</v>
      </c>
    </row>
    <row r="31" spans="2:11" ht="18" customHeight="1" x14ac:dyDescent="0.25">
      <c r="B31" s="7"/>
      <c r="C31" s="15"/>
      <c r="D31" s="15"/>
      <c r="E31" s="17"/>
      <c r="F31" s="29">
        <f>IF($B31="","",SUMIFS(Movimientos!$D$6:$D$505,Movimientos!$C$6:$C$505,$B31,Movimientos!$F$6:$F$505,Resumen!$C$5))</f>
        <v/>
      </c>
      <c r="G31" s="29">
        <f>IF($B31="","",IF($C31="Ingreso",F31-E31,E31-F31))</f>
        <v/>
      </c>
      <c r="H31" s="30">
        <f>IF(OR($B31="",E31=0),"",F31/E31)</f>
        <v/>
      </c>
      <c r="I31" s="31">
        <f>IF($B31="","",IF($C31="Ingreso",IF(F31&gt;=E31,"Objetivo cumplido","Por debajo"),IF($C31="Ahorro",IF(F31&gt;=E31,"Objetivo cumplido","Te falta ahorrar"),IF(F31&gt;E31,"Te has pasado",IF(AND($C31="Gasto",F31&gt;=0.9*E31),"En el límite","Bien")))))</f>
        <v/>
      </c>
      <c r="K31" s="27">
        <f>IF($C31="Gasto",N(F31),0)</f>
        <v>0</v>
      </c>
    </row>
    <row r="32" spans="2:11" ht="18" customHeight="1" x14ac:dyDescent="0.25">
      <c r="B32" s="7"/>
      <c r="C32" s="15"/>
      <c r="D32" s="15"/>
      <c r="E32" s="17"/>
      <c r="F32" s="29">
        <f>IF($B32="","",SUMIFS(Movimientos!$D$6:$D$505,Movimientos!$C$6:$C$505,$B32,Movimientos!$F$6:$F$505,Resumen!$C$5))</f>
        <v/>
      </c>
      <c r="G32" s="29">
        <f>IF($B32="","",IF($C32="Ingreso",F32-E32,E32-F32))</f>
        <v/>
      </c>
      <c r="H32" s="30">
        <f>IF(OR($B32="",E32=0),"",F32/E32)</f>
        <v/>
      </c>
      <c r="I32" s="31">
        <f>IF($B32="","",IF($C32="Ingreso",IF(F32&gt;=E32,"Objetivo cumplido","Por debajo"),IF($C32="Ahorro",IF(F32&gt;=E32,"Objetivo cumplido","Te falta ahorrar"),IF(F32&gt;E32,"Te has pasado",IF(AND($C32="Gasto",F32&gt;=0.9*E32),"En el límite","Bien")))))</f>
        <v/>
      </c>
      <c r="K32" s="27">
        <f>IF($C32="Gasto",N(F32),0)</f>
        <v>0</v>
      </c>
    </row>
    <row r="33" spans="2:11" ht="18" customHeight="1" x14ac:dyDescent="0.25">
      <c r="B33" s="7"/>
      <c r="C33" s="15"/>
      <c r="D33" s="15"/>
      <c r="E33" s="17"/>
      <c r="F33" s="29">
        <f>IF($B33="","",SUMIFS(Movimientos!$D$6:$D$505,Movimientos!$C$6:$C$505,$B33,Movimientos!$F$6:$F$505,Resumen!$C$5))</f>
        <v/>
      </c>
      <c r="G33" s="29">
        <f>IF($B33="","",IF($C33="Ingreso",F33-E33,E33-F33))</f>
        <v/>
      </c>
      <c r="H33" s="30">
        <f>IF(OR($B33="",E33=0),"",F33/E33)</f>
        <v/>
      </c>
      <c r="I33" s="31">
        <f>IF($B33="","",IF($C33="Ingreso",IF(F33&gt;=E33,"Objetivo cumplido","Por debajo"),IF($C33="Ahorro",IF(F33&gt;=E33,"Objetivo cumplido","Te falta ahorrar"),IF(F33&gt;E33,"Te has pasado",IF(AND($C33="Gasto",F33&gt;=0.9*E33),"En el límite","Bien")))))</f>
        <v/>
      </c>
      <c r="K33" s="27">
        <f>IF($C33="Gasto",N(F33),0)</f>
        <v>0</v>
      </c>
    </row>
    <row r="34" spans="2:11" ht="18" customHeight="1" x14ac:dyDescent="0.25">
      <c r="B34" s="7"/>
      <c r="C34" s="15"/>
      <c r="D34" s="15"/>
      <c r="E34" s="17"/>
      <c r="F34" s="29">
        <f>IF($B34="","",SUMIFS(Movimientos!$D$6:$D$505,Movimientos!$C$6:$C$505,$B34,Movimientos!$F$6:$F$505,Resumen!$C$5))</f>
        <v/>
      </c>
      <c r="G34" s="29">
        <f>IF($B34="","",IF($C34="Ingreso",F34-E34,E34-F34))</f>
        <v/>
      </c>
      <c r="H34" s="30">
        <f>IF(OR($B34="",E34=0),"",F34/E34)</f>
        <v/>
      </c>
      <c r="I34" s="31">
        <f>IF($B34="","",IF($C34="Ingreso",IF(F34&gt;=E34,"Objetivo cumplido","Por debajo"),IF($C34="Ahorro",IF(F34&gt;=E34,"Objetivo cumplido","Te falta ahorrar"),IF(F34&gt;E34,"Te has pasado",IF(AND($C34="Gasto",F34&gt;=0.9*E34),"En el límite","Bien")))))</f>
        <v/>
      </c>
      <c r="K34" s="27">
        <f>IF($C34="Gasto",N(F34),0)</f>
        <v>0</v>
      </c>
    </row>
    <row r="35" spans="2:11" ht="18" customHeight="1" x14ac:dyDescent="0.25">
      <c r="B35" s="7"/>
      <c r="C35" s="15"/>
      <c r="D35" s="15"/>
      <c r="E35" s="17"/>
      <c r="F35" s="29">
        <f>IF($B35="","",SUMIFS(Movimientos!$D$6:$D$505,Movimientos!$C$6:$C$505,$B35,Movimientos!$F$6:$F$505,Resumen!$C$5))</f>
        <v/>
      </c>
      <c r="G35" s="29">
        <f>IF($B35="","",IF($C35="Ingreso",F35-E35,E35-F35))</f>
        <v/>
      </c>
      <c r="H35" s="30">
        <f>IF(OR($B35="",E35=0),"",F35/E35)</f>
        <v/>
      </c>
      <c r="I35" s="31">
        <f>IF($B35="","",IF($C35="Ingreso",IF(F35&gt;=E35,"Objetivo cumplido","Por debajo"),IF($C35="Ahorro",IF(F35&gt;=E35,"Objetivo cumplido","Te falta ahorrar"),IF(F35&gt;E35,"Te has pasado",IF(AND($C35="Gasto",F35&gt;=0.9*E35),"En el límite","Bien")))))</f>
        <v/>
      </c>
      <c r="K35" s="27">
        <f>IF($C35="Gasto",N(F35),0)</f>
        <v>0</v>
      </c>
    </row>
    <row r="36" spans="2:11" ht="18" customHeight="1" x14ac:dyDescent="0.25">
      <c r="B36" s="7"/>
      <c r="C36" s="15"/>
      <c r="D36" s="15"/>
      <c r="E36" s="17"/>
      <c r="F36" s="29">
        <f>IF($B36="","",SUMIFS(Movimientos!$D$6:$D$505,Movimientos!$C$6:$C$505,$B36,Movimientos!$F$6:$F$505,Resumen!$C$5))</f>
        <v/>
      </c>
      <c r="G36" s="29">
        <f>IF($B36="","",IF($C36="Ingreso",F36-E36,E36-F36))</f>
        <v/>
      </c>
      <c r="H36" s="30">
        <f>IF(OR($B36="",E36=0),"",F36/E36)</f>
        <v/>
      </c>
      <c r="I36" s="31">
        <f>IF($B36="","",IF($C36="Ingreso",IF(F36&gt;=E36,"Objetivo cumplido","Por debajo"),IF($C36="Ahorro",IF(F36&gt;=E36,"Objetivo cumplido","Te falta ahorrar"),IF(F36&gt;E36,"Te has pasado",IF(AND($C36="Gasto",F36&gt;=0.9*E36),"En el límite","Bien")))))</f>
        <v/>
      </c>
      <c r="K36" s="27">
        <f>IF($C36="Gasto",N(F36),0)</f>
        <v>0</v>
      </c>
    </row>
    <row r="37" spans="2:11" ht="18" customHeight="1" x14ac:dyDescent="0.25">
      <c r="B37" s="7"/>
      <c r="C37" s="15"/>
      <c r="D37" s="15"/>
      <c r="E37" s="17"/>
      <c r="F37" s="29">
        <f>IF($B37="","",SUMIFS(Movimientos!$D$6:$D$505,Movimientos!$C$6:$C$505,$B37,Movimientos!$F$6:$F$505,Resumen!$C$5))</f>
        <v/>
      </c>
      <c r="G37" s="29">
        <f>IF($B37="","",IF($C37="Ingreso",F37-E37,E37-F37))</f>
        <v/>
      </c>
      <c r="H37" s="30">
        <f>IF(OR($B37="",E37=0),"",F37/E37)</f>
        <v/>
      </c>
      <c r="I37" s="31">
        <f>IF($B37="","",IF($C37="Ingreso",IF(F37&gt;=E37,"Objetivo cumplido","Por debajo"),IF($C37="Ahorro",IF(F37&gt;=E37,"Objetivo cumplido","Te falta ahorrar"),IF(F37&gt;E37,"Te has pasado",IF(AND($C37="Gasto",F37&gt;=0.9*E37),"En el límite","Bien")))))</f>
        <v/>
      </c>
      <c r="K37" s="27">
        <f>IF($C37="Gasto",N(F37),0)</f>
        <v>0</v>
      </c>
    </row>
    <row r="38" spans="2:11" ht="18" customHeight="1" x14ac:dyDescent="0.25">
      <c r="B38" s="7"/>
      <c r="C38" s="15"/>
      <c r="D38" s="15"/>
      <c r="E38" s="17"/>
      <c r="F38" s="29">
        <f>IF($B38="","",SUMIFS(Movimientos!$D$6:$D$505,Movimientos!$C$6:$C$505,$B38,Movimientos!$F$6:$F$505,Resumen!$C$5))</f>
        <v/>
      </c>
      <c r="G38" s="29">
        <f>IF($B38="","",IF($C38="Ingreso",F38-E38,E38-F38))</f>
        <v/>
      </c>
      <c r="H38" s="30">
        <f>IF(OR($B38="",E38=0),"",F38/E38)</f>
        <v/>
      </c>
      <c r="I38" s="31">
        <f>IF($B38="","",IF($C38="Ingreso",IF(F38&gt;=E38,"Objetivo cumplido","Por debajo"),IF($C38="Ahorro",IF(F38&gt;=E38,"Objetivo cumplido","Te falta ahorrar"),IF(F38&gt;E38,"Te has pasado",IF(AND($C38="Gasto",F38&gt;=0.9*E38),"En el límite","Bien")))))</f>
        <v/>
      </c>
      <c r="K38" s="27">
        <f>IF($C38="Gasto",N(F38),0)</f>
        <v>0</v>
      </c>
    </row>
    <row r="39" spans="2:11" ht="18" customHeight="1" x14ac:dyDescent="0.25">
      <c r="B39" s="7"/>
      <c r="C39" s="15"/>
      <c r="D39" s="15"/>
      <c r="E39" s="17"/>
      <c r="F39" s="29">
        <f>IF($B39="","",SUMIFS(Movimientos!$D$6:$D$505,Movimientos!$C$6:$C$505,$B39,Movimientos!$F$6:$F$505,Resumen!$C$5))</f>
        <v/>
      </c>
      <c r="G39" s="29">
        <f>IF($B39="","",IF($C39="Ingreso",F39-E39,E39-F39))</f>
        <v/>
      </c>
      <c r="H39" s="30">
        <f>IF(OR($B39="",E39=0),"",F39/E39)</f>
        <v/>
      </c>
      <c r="I39" s="31">
        <f>IF($B39="","",IF($C39="Ingreso",IF(F39&gt;=E39,"Objetivo cumplido","Por debajo"),IF($C39="Ahorro",IF(F39&gt;=E39,"Objetivo cumplido","Te falta ahorrar"),IF(F39&gt;E39,"Te has pasado",IF(AND($C39="Gasto",F39&gt;=0.9*E39),"En el límite","Bien")))))</f>
        <v/>
      </c>
      <c r="K39" s="27">
        <f>IF($C39="Gasto",N(F39),0)</f>
        <v>0</v>
      </c>
    </row>
    <row r="40" spans="2:11" ht="18" customHeight="1" x14ac:dyDescent="0.25">
      <c r="B40" s="7"/>
      <c r="C40" s="15"/>
      <c r="D40" s="15"/>
      <c r="E40" s="17"/>
      <c r="F40" s="29">
        <f>IF($B40="","",SUMIFS(Movimientos!$D$6:$D$505,Movimientos!$C$6:$C$505,$B40,Movimientos!$F$6:$F$505,Resumen!$C$5))</f>
        <v/>
      </c>
      <c r="G40" s="29">
        <f>IF($B40="","",IF($C40="Ingreso",F40-E40,E40-F40))</f>
        <v/>
      </c>
      <c r="H40" s="30">
        <f>IF(OR($B40="",E40=0),"",F40/E40)</f>
        <v/>
      </c>
      <c r="I40" s="31">
        <f>IF($B40="","",IF($C40="Ingreso",IF(F40&gt;=E40,"Objetivo cumplido","Por debajo"),IF($C40="Ahorro",IF(F40&gt;=E40,"Objetivo cumplido","Te falta ahorrar"),IF(F40&gt;E40,"Te has pasado",IF(AND($C40="Gasto",F40&gt;=0.9*E40),"En el límite","Bien")))))</f>
        <v/>
      </c>
      <c r="K40" s="27">
        <f>IF($C40="Gasto",N(F40),0)</f>
        <v>0</v>
      </c>
    </row>
    <row r="41" spans="2:11" ht="18" customHeight="1" x14ac:dyDescent="0.25">
      <c r="B41" s="7"/>
      <c r="C41" s="15"/>
      <c r="D41" s="15"/>
      <c r="E41" s="17"/>
      <c r="F41" s="29">
        <f>IF($B41="","",SUMIFS(Movimientos!$D$6:$D$505,Movimientos!$C$6:$C$505,$B41,Movimientos!$F$6:$F$505,Resumen!$C$5))</f>
        <v/>
      </c>
      <c r="G41" s="29">
        <f>IF($B41="","",IF($C41="Ingreso",F41-E41,E41-F41))</f>
        <v/>
      </c>
      <c r="H41" s="30">
        <f>IF(OR($B41="",E41=0),"",F41/E41)</f>
        <v/>
      </c>
      <c r="I41" s="31">
        <f>IF($B41="","",IF($C41="Ingreso",IF(F41&gt;=E41,"Objetivo cumplido","Por debajo"),IF($C41="Ahorro",IF(F41&gt;=E41,"Objetivo cumplido","Te falta ahorrar"),IF(F41&gt;E41,"Te has pasado",IF(AND($C41="Gasto",F41&gt;=0.9*E41),"En el límite","Bien")))))</f>
        <v/>
      </c>
      <c r="K41" s="27">
        <f>IF($C41="Gasto",N(F41),0)</f>
        <v>0</v>
      </c>
    </row>
    <row r="42" spans="2:11" ht="18" customHeight="1" x14ac:dyDescent="0.25">
      <c r="B42" s="7"/>
      <c r="C42" s="15"/>
      <c r="D42" s="15"/>
      <c r="E42" s="17"/>
      <c r="F42" s="29">
        <f>IF($B42="","",SUMIFS(Movimientos!$D$6:$D$505,Movimientos!$C$6:$C$505,$B42,Movimientos!$F$6:$F$505,Resumen!$C$5))</f>
        <v/>
      </c>
      <c r="G42" s="29">
        <f>IF($B42="","",IF($C42="Ingreso",F42-E42,E42-F42))</f>
        <v/>
      </c>
      <c r="H42" s="30">
        <f>IF(OR($B42="",E42=0),"",F42/E42)</f>
        <v/>
      </c>
      <c r="I42" s="31">
        <f>IF($B42="","",IF($C42="Ingreso",IF(F42&gt;=E42,"Objetivo cumplido","Por debajo"),IF($C42="Ahorro",IF(F42&gt;=E42,"Objetivo cumplido","Te falta ahorrar"),IF(F42&gt;E42,"Te has pasado",IF(AND($C42="Gasto",F42&gt;=0.9*E42),"En el límite","Bien")))))</f>
        <v/>
      </c>
      <c r="K42" s="27">
        <f>IF($C42="Gasto",N(F42),0)</f>
        <v>0</v>
      </c>
    </row>
    <row r="43" spans="2:11" ht="18" customHeight="1" x14ac:dyDescent="0.25">
      <c r="B43" s="7"/>
      <c r="C43" s="15"/>
      <c r="D43" s="15"/>
      <c r="E43" s="17"/>
      <c r="F43" s="29">
        <f>IF($B43="","",SUMIFS(Movimientos!$D$6:$D$505,Movimientos!$C$6:$C$505,$B43,Movimientos!$F$6:$F$505,Resumen!$C$5))</f>
        <v/>
      </c>
      <c r="G43" s="29">
        <f>IF($B43="","",IF($C43="Ingreso",F43-E43,E43-F43))</f>
        <v/>
      </c>
      <c r="H43" s="30">
        <f>IF(OR($B43="",E43=0),"",F43/E43)</f>
        <v/>
      </c>
      <c r="I43" s="31">
        <f>IF($B43="","",IF($C43="Ingreso",IF(F43&gt;=E43,"Objetivo cumplido","Por debajo"),IF($C43="Ahorro",IF(F43&gt;=E43,"Objetivo cumplido","Te falta ahorrar"),IF(F43&gt;E43,"Te has pasado",IF(AND($C43="Gasto",F43&gt;=0.9*E43),"En el límite","Bien")))))</f>
        <v/>
      </c>
      <c r="K43" s="27">
        <f>IF($C43="Gasto",N(F43),0)</f>
        <v>0</v>
      </c>
    </row>
    <row r="44" spans="2:11" ht="18" customHeight="1" x14ac:dyDescent="0.25">
      <c r="B44" s="7"/>
      <c r="C44" s="15"/>
      <c r="D44" s="15"/>
      <c r="E44" s="17"/>
      <c r="F44" s="29">
        <f>IF($B44="","",SUMIFS(Movimientos!$D$6:$D$505,Movimientos!$C$6:$C$505,$B44,Movimientos!$F$6:$F$505,Resumen!$C$5))</f>
        <v/>
      </c>
      <c r="G44" s="29">
        <f>IF($B44="","",IF($C44="Ingreso",F44-E44,E44-F44))</f>
        <v/>
      </c>
      <c r="H44" s="30">
        <f>IF(OR($B44="",E44=0),"",F44/E44)</f>
        <v/>
      </c>
      <c r="I44" s="31">
        <f>IF($B44="","",IF($C44="Ingreso",IF(F44&gt;=E44,"Objetivo cumplido","Por debajo"),IF($C44="Ahorro",IF(F44&gt;=E44,"Objetivo cumplido","Te falta ahorrar"),IF(F44&gt;E44,"Te has pasado",IF(AND($C44="Gasto",F44&gt;=0.9*E44),"En el límite","Bien")))))</f>
        <v/>
      </c>
      <c r="K44" s="27">
        <f>IF($C44="Gasto",N(F44),0)</f>
        <v>0</v>
      </c>
    </row>
    <row r="46" spans="2:11" ht="18" customHeight="1" x14ac:dyDescent="0.25">
      <c r="B46" s="32" t="s">
        <v>56</v>
      </c>
    </row>
  </sheetData>
  <conditionalFormatting sqref="G5:G44">
    <cfRule type="expression" dxfId="0" priority="1">
      <formula>AND($C5&lt;&gt;"Ingreso",$C5&lt;&gt;"",N($G5)&lt;0)</formula>
    </cfRule>
  </conditionalFormatting>
  <conditionalFormatting sqref="H5:H44">
    <cfRule type="dataBar" priority="7">
      <dataBar>
        <cfvo type="num" val="0"/>
        <cfvo type="num" val="1.2"/>
        <color rgb="FF7FA392"/>
      </dataBar>
      <extLst>
        <ext xmlns:x14="http://schemas.microsoft.com/office/spreadsheetml/2009/9/main" uri="{B025F937-C7B1-47D3-B67F-A62EFF666E3E}">
          <x14:id>{DA7ABA51-AAAA-BBBB-0004-000000000001}</x14:id>
        </ext>
      </extLst>
    </cfRule>
  </conditionalFormatting>
  <conditionalFormatting sqref="I5:I44">
    <cfRule type="containsText" dxfId="1" priority="2" operator="containsText" text="Te has pasado">
      <formula>NOT(ISERROR(SEARCH("Te has pasado",I5)))</formula>
    </cfRule>
    <cfRule type="containsText" dxfId="2" priority="3" operator="containsText" text="Te falta">
      <formula>NOT(ISERROR(SEARCH("Te falta",I5)))</formula>
    </cfRule>
    <cfRule type="containsText" dxfId="3" priority="4" operator="containsText" text="límite">
      <formula>NOT(ISERROR(SEARCH("límite",I5)))</formula>
    </cfRule>
    <cfRule type="containsText" dxfId="4" priority="5" operator="containsText" text="Bien">
      <formula>NOT(ISERROR(SEARCH("Bien",I5)))</formula>
    </cfRule>
    <cfRule type="containsText" dxfId="5" priority="6" operator="containsText" text="cumplido">
      <formula>NOT(ISERROR(SEARCH("cumplido",I5)))</formula>
    </cfRule>
  </conditionalFormatting>
  <dataValidations count="3">
    <dataValidation type="list" allowBlank="1" showInputMessage="1" showErrorMessage="1" sqref="C5:C44">
      <formula1>Listas!$D$2:$D$6</formula1>
    </dataValidation>
    <dataValidation type="list" allowBlank="1" showInputMessage="1" showErrorMessage="1" sqref="D5:D44">
      <formula1>Listas!$F$2:$F$4</formula1>
    </dataValidation>
    <dataValidation type="decimal" operator="greaterThanOrEqual" allowBlank="1" showInputMessage="1" showErrorMessage="1" errorTitle="Importe no válido" error="Escribe un importe positivo." sqref="E5:E44">
      <formula1>0</formula1>
    </dataValidation>
  </dataValidations>
  <pageMargins left="0.7" right="0.7" top="0.75" bottom="0.75" header="0.3" footer="0.3"/>
  <pageSetup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4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</xm:f>
              </x14:cfvo>
              <x14:borderColor rgb="FF7FA392"/>
              <x14:negativeFillColor rgb="FFFF0000"/>
              <x14:negativeBorderColor rgb="FFFF0000"/>
              <x14:axisColor rgb="FF000000"/>
            </x14:dataBar>
          </x14:cfRule>
          <xm:sqref>H5:H44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7A72"/>
    <pageSetUpPr fitToPage="1"/>
  </sheetPr>
  <dimension ref="A1:M17"/>
  <sheetViews>
    <sheetView showGridLines="0" workbookViewId="0"/>
  </sheetViews>
  <sheetFormatPr defaultRowHeight="18" customHeight="1" x14ac:dyDescent="0.25"/>
  <cols>
    <col min="1" max="1" width="2.7109375" style="1" customWidth="1"/>
    <col min="2" max="10" width="14.7109375" customWidth="1"/>
    <col min="12" max="13" width="14.7109375" hidden="1" customWidth="1"/>
  </cols>
  <sheetData>
    <row r="1" spans="2:13" ht="32" customHeight="1" x14ac:dyDescent="0.25">
      <c r="B1" s="2" t="s">
        <v>110</v>
      </c>
    </row>
    <row r="2" spans="2:13" ht="18" customHeight="1" x14ac:dyDescent="0.25">
      <c r="B2" s="3" t="str">
        <f>"Año "&amp;Resumen!$E$4&amp;": cómo evolucionan tus ingresos, tu gasto y tu ahorro mes a mes."</f>
        <v>Año 2026: cómo evolucionan tus ingresos, tu gasto y tu ahorro mes a mes.</v>
      </c>
    </row>
    <row r="4" spans="2:13" ht="30" customHeight="1" x14ac:dyDescent="0.25">
      <c r="B4" s="26" t="s">
        <v>76</v>
      </c>
      <c r="C4" s="26" t="s">
        <v>93</v>
      </c>
      <c r="D4" s="26" t="s">
        <v>94</v>
      </c>
      <c r="E4" s="26" t="s">
        <v>95</v>
      </c>
      <c r="F4" s="26" t="s">
        <v>18</v>
      </c>
      <c r="G4" s="26" t="s">
        <v>19</v>
      </c>
      <c r="H4" s="26" t="s">
        <v>108</v>
      </c>
      <c r="I4" s="26" t="s">
        <v>111</v>
      </c>
      <c r="J4" s="26" t="s">
        <v>112</v>
      </c>
    </row>
    <row r="5" spans="2:13" ht="18" customHeight="1" x14ac:dyDescent="0.25">
      <c r="B5" s="42">
        <f>DATE(Resumen!$E$4,1,1)</f>
        <v>46023.0</v>
      </c>
      <c r="C5" s="43">
        <f>SUMIFS(Movimientos!$D$6:$D$505,Movimientos!$G$6:$G$505,"Ingreso",Movimientos!$F$6:$F$505,$B5)</f>
        <v>0</v>
      </c>
      <c r="D5" s="43">
        <f>SUMIFS(Movimientos!$D$6:$D$505,Movimientos!$G$6:$G$505,"Factura",Movimientos!$F$6:$F$505,$B5)</f>
        <v>0</v>
      </c>
      <c r="E5" s="43">
        <f>SUMIFS(Movimientos!$D$6:$D$505,Movimientos!$G$6:$G$505,"Gasto",Movimientos!$F$6:$F$505,$B5)</f>
        <v>0</v>
      </c>
      <c r="F5" s="43">
        <f>SUMIFS(Movimientos!$D$6:$D$505,Movimientos!$G$6:$G$505,"Deuda",Movimientos!$F$6:$F$505,$B5)</f>
        <v>0</v>
      </c>
      <c r="G5" s="43">
        <f>SUMIFS(Movimientos!$D$6:$D$505,Movimientos!$G$6:$G$505,"Ahorro",Movimientos!$F$6:$F$505,$B5)</f>
        <v>0</v>
      </c>
      <c r="H5" s="43">
        <f>C5-D5-E5-F5-G5</f>
        <v>0</v>
      </c>
      <c r="I5" s="44">
        <f>IF(C5=0,"",G5/C5)</f>
        <v/>
      </c>
      <c r="J5" s="43">
        <f>IF(COUNTIFS(Movimientos!$F$6:$F$505,$B5)=0,"",SUM($G$5:G5))</f>
        <v/>
      </c>
      <c r="L5" s="27" t="e">
        <f>IF(COUNTIFS(Movimientos!$F$6:$F$505,$B5)=0,NA(),C5)</f>
        <v>#N/A</v>
      </c>
      <c r="M5" s="27" t="e">
        <f>IF(COUNTIFS(Movimientos!$F$6:$F$505,$B5)=0,NA(),SUM($G$5:G5))</f>
        <v>#N/A</v>
      </c>
    </row>
    <row r="6" spans="2:13" ht="18" customHeight="1" x14ac:dyDescent="0.25">
      <c r="B6" s="42">
        <f>DATE(Resumen!$E$4,2,1)</f>
        <v>46054.0</v>
      </c>
      <c r="C6" s="43">
        <f>SUMIFS(Movimientos!$D$6:$D$505,Movimientos!$G$6:$G$505,"Ingreso",Movimientos!$F$6:$F$505,$B6)</f>
        <v>0</v>
      </c>
      <c r="D6" s="43">
        <f>SUMIFS(Movimientos!$D$6:$D$505,Movimientos!$G$6:$G$505,"Factura",Movimientos!$F$6:$F$505,$B6)</f>
        <v>0</v>
      </c>
      <c r="E6" s="43">
        <f>SUMIFS(Movimientos!$D$6:$D$505,Movimientos!$G$6:$G$505,"Gasto",Movimientos!$F$6:$F$505,$B6)</f>
        <v>0</v>
      </c>
      <c r="F6" s="43">
        <f>SUMIFS(Movimientos!$D$6:$D$505,Movimientos!$G$6:$G$505,"Deuda",Movimientos!$F$6:$F$505,$B6)</f>
        <v>0</v>
      </c>
      <c r="G6" s="43">
        <f>SUMIFS(Movimientos!$D$6:$D$505,Movimientos!$G$6:$G$505,"Ahorro",Movimientos!$F$6:$F$505,$B6)</f>
        <v>0</v>
      </c>
      <c r="H6" s="43">
        <f>C6-D6-E6-F6-G6</f>
        <v>0</v>
      </c>
      <c r="I6" s="44">
        <f>IF(C6=0,"",G6/C6)</f>
        <v/>
      </c>
      <c r="J6" s="43">
        <f>IF(COUNTIFS(Movimientos!$F$6:$F$505,$B6)=0,"",SUM($G$5:G6))</f>
        <v/>
      </c>
      <c r="L6" s="27" t="e">
        <f>IF(COUNTIFS(Movimientos!$F$6:$F$505,$B6)=0,NA(),C6)</f>
        <v>#N/A</v>
      </c>
      <c r="M6" s="27" t="e">
        <f>IF(COUNTIFS(Movimientos!$F$6:$F$505,$B6)=0,NA(),SUM($G$5:G6))</f>
        <v>#N/A</v>
      </c>
    </row>
    <row r="7" spans="2:13" ht="18" customHeight="1" x14ac:dyDescent="0.25">
      <c r="B7" s="42">
        <f>DATE(Resumen!$E$4,3,1)</f>
        <v>46082.0</v>
      </c>
      <c r="C7" s="43">
        <f>SUMIFS(Movimientos!$D$6:$D$505,Movimientos!$G$6:$G$505,"Ingreso",Movimientos!$F$6:$F$505,$B7)</f>
        <v>0</v>
      </c>
      <c r="D7" s="43">
        <f>SUMIFS(Movimientos!$D$6:$D$505,Movimientos!$G$6:$G$505,"Factura",Movimientos!$F$6:$F$505,$B7)</f>
        <v>0</v>
      </c>
      <c r="E7" s="43">
        <f>SUMIFS(Movimientos!$D$6:$D$505,Movimientos!$G$6:$G$505,"Gasto",Movimientos!$F$6:$F$505,$B7)</f>
        <v>0</v>
      </c>
      <c r="F7" s="43">
        <f>SUMIFS(Movimientos!$D$6:$D$505,Movimientos!$G$6:$G$505,"Deuda",Movimientos!$F$6:$F$505,$B7)</f>
        <v>0</v>
      </c>
      <c r="G7" s="43">
        <f>SUMIFS(Movimientos!$D$6:$D$505,Movimientos!$G$6:$G$505,"Ahorro",Movimientos!$F$6:$F$505,$B7)</f>
        <v>0</v>
      </c>
      <c r="H7" s="43">
        <f>C7-D7-E7-F7-G7</f>
        <v>0</v>
      </c>
      <c r="I7" s="44">
        <f>IF(C7=0,"",G7/C7)</f>
        <v/>
      </c>
      <c r="J7" s="43">
        <f>IF(COUNTIFS(Movimientos!$F$6:$F$505,$B7)=0,"",SUM($G$5:G7))</f>
        <v/>
      </c>
      <c r="L7" s="27" t="e">
        <f>IF(COUNTIFS(Movimientos!$F$6:$F$505,$B7)=0,NA(),C7)</f>
        <v>#N/A</v>
      </c>
      <c r="M7" s="27" t="e">
        <f>IF(COUNTIFS(Movimientos!$F$6:$F$505,$B7)=0,NA(),SUM($G$5:G7))</f>
        <v>#N/A</v>
      </c>
    </row>
    <row r="8" spans="2:13" ht="18" customHeight="1" x14ac:dyDescent="0.25">
      <c r="B8" s="42">
        <f>DATE(Resumen!$E$4,4,1)</f>
        <v>46113.0</v>
      </c>
      <c r="C8" s="43">
        <f>SUMIFS(Movimientos!$D$6:$D$505,Movimientos!$G$6:$G$505,"Ingreso",Movimientos!$F$6:$F$505,$B8)</f>
        <v>0</v>
      </c>
      <c r="D8" s="43">
        <f>SUMIFS(Movimientos!$D$6:$D$505,Movimientos!$G$6:$G$505,"Factura",Movimientos!$F$6:$F$505,$B8)</f>
        <v>0</v>
      </c>
      <c r="E8" s="43">
        <f>SUMIFS(Movimientos!$D$6:$D$505,Movimientos!$G$6:$G$505,"Gasto",Movimientos!$F$6:$F$505,$B8)</f>
        <v>0</v>
      </c>
      <c r="F8" s="43">
        <f>SUMIFS(Movimientos!$D$6:$D$505,Movimientos!$G$6:$G$505,"Deuda",Movimientos!$F$6:$F$505,$B8)</f>
        <v>0</v>
      </c>
      <c r="G8" s="43">
        <f>SUMIFS(Movimientos!$D$6:$D$505,Movimientos!$G$6:$G$505,"Ahorro",Movimientos!$F$6:$F$505,$B8)</f>
        <v>0</v>
      </c>
      <c r="H8" s="43">
        <f>C8-D8-E8-F8-G8</f>
        <v>0</v>
      </c>
      <c r="I8" s="44">
        <f>IF(C8=0,"",G8/C8)</f>
        <v/>
      </c>
      <c r="J8" s="43">
        <f>IF(COUNTIFS(Movimientos!$F$6:$F$505,$B8)=0,"",SUM($G$5:G8))</f>
        <v/>
      </c>
      <c r="L8" s="27" t="e">
        <f>IF(COUNTIFS(Movimientos!$F$6:$F$505,$B8)=0,NA(),C8)</f>
        <v>#N/A</v>
      </c>
      <c r="M8" s="27" t="e">
        <f>IF(COUNTIFS(Movimientos!$F$6:$F$505,$B8)=0,NA(),SUM($G$5:G8))</f>
        <v>#N/A</v>
      </c>
    </row>
    <row r="9" spans="2:13" ht="18" customHeight="1" x14ac:dyDescent="0.25">
      <c r="B9" s="42">
        <f>DATE(Resumen!$E$4,5,1)</f>
        <v>46143.0</v>
      </c>
      <c r="C9" s="43">
        <f>SUMIFS(Movimientos!$D$6:$D$505,Movimientos!$G$6:$G$505,"Ingreso",Movimientos!$F$6:$F$505,$B9)</f>
        <v>0</v>
      </c>
      <c r="D9" s="43">
        <f>SUMIFS(Movimientos!$D$6:$D$505,Movimientos!$G$6:$G$505,"Factura",Movimientos!$F$6:$F$505,$B9)</f>
        <v>0</v>
      </c>
      <c r="E9" s="43">
        <f>SUMIFS(Movimientos!$D$6:$D$505,Movimientos!$G$6:$G$505,"Gasto",Movimientos!$F$6:$F$505,$B9)</f>
        <v>0</v>
      </c>
      <c r="F9" s="43">
        <f>SUMIFS(Movimientos!$D$6:$D$505,Movimientos!$G$6:$G$505,"Deuda",Movimientos!$F$6:$F$505,$B9)</f>
        <v>0</v>
      </c>
      <c r="G9" s="43">
        <f>SUMIFS(Movimientos!$D$6:$D$505,Movimientos!$G$6:$G$505,"Ahorro",Movimientos!$F$6:$F$505,$B9)</f>
        <v>0</v>
      </c>
      <c r="H9" s="43">
        <f>C9-D9-E9-F9-G9</f>
        <v>0</v>
      </c>
      <c r="I9" s="44">
        <f>IF(C9=0,"",G9/C9)</f>
        <v/>
      </c>
      <c r="J9" s="43">
        <f>IF(COUNTIFS(Movimientos!$F$6:$F$505,$B9)=0,"",SUM($G$5:G9))</f>
        <v/>
      </c>
      <c r="L9" s="27" t="e">
        <f>IF(COUNTIFS(Movimientos!$F$6:$F$505,$B9)=0,NA(),C9)</f>
        <v>#N/A</v>
      </c>
      <c r="M9" s="27" t="e">
        <f>IF(COUNTIFS(Movimientos!$F$6:$F$505,$B9)=0,NA(),SUM($G$5:G9))</f>
        <v>#N/A</v>
      </c>
    </row>
    <row r="10" spans="2:13" ht="18" customHeight="1" x14ac:dyDescent="0.25">
      <c r="B10" s="42">
        <f>DATE(Resumen!$E$4,6,1)</f>
        <v>46174.0</v>
      </c>
      <c r="C10" s="43">
        <f>SUMIFS(Movimientos!$D$6:$D$505,Movimientos!$G$6:$G$505,"Ingreso",Movimientos!$F$6:$F$505,$B10)</f>
        <v>0</v>
      </c>
      <c r="D10" s="43">
        <f>SUMIFS(Movimientos!$D$6:$D$505,Movimientos!$G$6:$G$505,"Factura",Movimientos!$F$6:$F$505,$B10)</f>
        <v>0</v>
      </c>
      <c r="E10" s="43">
        <f>SUMIFS(Movimientos!$D$6:$D$505,Movimientos!$G$6:$G$505,"Gasto",Movimientos!$F$6:$F$505,$B10)</f>
        <v>0</v>
      </c>
      <c r="F10" s="43">
        <f>SUMIFS(Movimientos!$D$6:$D$505,Movimientos!$G$6:$G$505,"Deuda",Movimientos!$F$6:$F$505,$B10)</f>
        <v>0</v>
      </c>
      <c r="G10" s="43">
        <f>SUMIFS(Movimientos!$D$6:$D$505,Movimientos!$G$6:$G$505,"Ahorro",Movimientos!$F$6:$F$505,$B10)</f>
        <v>0</v>
      </c>
      <c r="H10" s="43">
        <f>C10-D10-E10-F10-G10</f>
        <v>0</v>
      </c>
      <c r="I10" s="44">
        <f>IF(C10=0,"",G10/C10)</f>
        <v/>
      </c>
      <c r="J10" s="43">
        <f>IF(COUNTIFS(Movimientos!$F$6:$F$505,$B10)=0,"",SUM($G$5:G10))</f>
        <v/>
      </c>
      <c r="L10" s="27" t="e">
        <f>IF(COUNTIFS(Movimientos!$F$6:$F$505,$B10)=0,NA(),C10)</f>
        <v>#N/A</v>
      </c>
      <c r="M10" s="27" t="e">
        <f>IF(COUNTIFS(Movimientos!$F$6:$F$505,$B10)=0,NA(),SUM($G$5:G10))</f>
        <v>#N/A</v>
      </c>
    </row>
    <row r="11" spans="2:13" ht="18" customHeight="1" x14ac:dyDescent="0.25">
      <c r="B11" s="42">
        <f>DATE(Resumen!$E$4,7,1)</f>
        <v>46204.0</v>
      </c>
      <c r="C11" s="43">
        <f>SUMIFS(Movimientos!$D$6:$D$505,Movimientos!$G$6:$G$505,"Ingreso",Movimientos!$F$6:$F$505,$B11)</f>
        <v>1100</v>
      </c>
      <c r="D11" s="43">
        <f>SUMIFS(Movimientos!$D$6:$D$505,Movimientos!$G$6:$G$505,"Factura",Movimientos!$F$6:$F$505,$B11)</f>
        <v>499</v>
      </c>
      <c r="E11" s="43">
        <f>SUMIFS(Movimientos!$D$6:$D$505,Movimientos!$G$6:$G$505,"Gasto",Movimientos!$F$6:$F$505,$B11)</f>
        <v>288.21999999999997</v>
      </c>
      <c r="F11" s="43">
        <f>SUMIFS(Movimientos!$D$6:$D$505,Movimientos!$G$6:$G$505,"Deuda",Movimientos!$F$6:$F$505,$B11)</f>
        <v>50</v>
      </c>
      <c r="G11" s="43">
        <f>SUMIFS(Movimientos!$D$6:$D$505,Movimientos!$G$6:$G$505,"Ahorro",Movimientos!$F$6:$F$505,$B11)</f>
        <v>220</v>
      </c>
      <c r="H11" s="43">
        <f>C11-D11-E11-F11-G11</f>
        <v>42.78000000000003</v>
      </c>
      <c r="I11" s="44">
        <f>IF(C11=0,"",G11/C11)</f>
        <v>0.2</v>
      </c>
      <c r="J11" s="43">
        <f>IF(COUNTIFS(Movimientos!$F$6:$F$505,$B11)=0,"",SUM($G$5:G11))</f>
        <v>220</v>
      </c>
      <c r="L11" s="27">
        <f>IF(COUNTIFS(Movimientos!$F$6:$F$505,$B11)=0,NA(),C11)</f>
        <v>1100</v>
      </c>
      <c r="M11" s="27">
        <f>IF(COUNTIFS(Movimientos!$F$6:$F$505,$B11)=0,NA(),SUM($G$5:G11))</f>
        <v>220</v>
      </c>
    </row>
    <row r="12" spans="2:13" ht="18" customHeight="1" x14ac:dyDescent="0.25">
      <c r="B12" s="42">
        <f>DATE(Resumen!$E$4,8,1)</f>
        <v>46235.0</v>
      </c>
      <c r="C12" s="43">
        <f>SUMIFS(Movimientos!$D$6:$D$505,Movimientos!$G$6:$G$505,"Ingreso",Movimientos!$F$6:$F$505,$B12)</f>
        <v>1180</v>
      </c>
      <c r="D12" s="43">
        <f>SUMIFS(Movimientos!$D$6:$D$505,Movimientos!$G$6:$G$505,"Factura",Movimientos!$F$6:$F$505,$B12)</f>
        <v>502</v>
      </c>
      <c r="E12" s="43">
        <f>SUMIFS(Movimientos!$D$6:$D$505,Movimientos!$G$6:$G$505,"Gasto",Movimientos!$F$6:$F$505,$B12)</f>
        <v>332.71999999999997</v>
      </c>
      <c r="F12" s="43">
        <f>SUMIFS(Movimientos!$D$6:$D$505,Movimientos!$G$6:$G$505,"Deuda",Movimientos!$F$6:$F$505,$B12)</f>
        <v>50</v>
      </c>
      <c r="G12" s="43">
        <f>SUMIFS(Movimientos!$D$6:$D$505,Movimientos!$G$6:$G$505,"Ahorro",Movimientos!$F$6:$F$505,$B12)</f>
        <v>220</v>
      </c>
      <c r="H12" s="43">
        <f>C12-D12-E12-F12-G12</f>
        <v>75.28000000000003</v>
      </c>
      <c r="I12" s="44">
        <f>IF(C12=0,"",G12/C12)</f>
        <v>0.1864406779661017</v>
      </c>
      <c r="J12" s="43">
        <f>IF(COUNTIFS(Movimientos!$F$6:$F$505,$B12)=0,"",SUM($G$5:G12))</f>
        <v>440</v>
      </c>
      <c r="L12" s="27">
        <f>IF(COUNTIFS(Movimientos!$F$6:$F$505,$B12)=0,NA(),C12)</f>
        <v>1180</v>
      </c>
      <c r="M12" s="27">
        <f>IF(COUNTIFS(Movimientos!$F$6:$F$505,$B12)=0,NA(),SUM($G$5:G12))</f>
        <v>440</v>
      </c>
    </row>
    <row r="13" spans="2:13" ht="18" customHeight="1" x14ac:dyDescent="0.25">
      <c r="B13" s="42">
        <f>DATE(Resumen!$E$4,9,1)</f>
        <v>46266.0</v>
      </c>
      <c r="C13" s="43">
        <f>SUMIFS(Movimientos!$D$6:$D$505,Movimientos!$G$6:$G$505,"Ingreso",Movimientos!$F$6:$F$505,$B13)</f>
        <v>1280</v>
      </c>
      <c r="D13" s="43">
        <f>SUMIFS(Movimientos!$D$6:$D$505,Movimientos!$G$6:$G$505,"Factura",Movimientos!$F$6:$F$505,$B13)</f>
        <v>496</v>
      </c>
      <c r="E13" s="43">
        <f>SUMIFS(Movimientos!$D$6:$D$505,Movimientos!$G$6:$G$505,"Gasto",Movimientos!$F$6:$F$505,$B13)</f>
        <v>486.45</v>
      </c>
      <c r="F13" s="43">
        <f>SUMIFS(Movimientos!$D$6:$D$505,Movimientos!$G$6:$G$505,"Deuda",Movimientos!$F$6:$F$505,$B13)</f>
        <v>50</v>
      </c>
      <c r="G13" s="43">
        <f>SUMIFS(Movimientos!$D$6:$D$505,Movimientos!$G$6:$G$505,"Ahorro",Movimientos!$F$6:$F$505,$B13)</f>
        <v>220</v>
      </c>
      <c r="H13" s="43">
        <f>C13-D13-E13-F13-G13</f>
        <v>27.55000000000001</v>
      </c>
      <c r="I13" s="44">
        <f>IF(C13=0,"",G13/C13)</f>
        <v>0.171875</v>
      </c>
      <c r="J13" s="43">
        <f>IF(COUNTIFS(Movimientos!$F$6:$F$505,$B13)=0,"",SUM($G$5:G13))</f>
        <v>660</v>
      </c>
      <c r="L13" s="27">
        <f>IF(COUNTIFS(Movimientos!$F$6:$F$505,$B13)=0,NA(),C13)</f>
        <v>1280</v>
      </c>
      <c r="M13" s="27">
        <f>IF(COUNTIFS(Movimientos!$F$6:$F$505,$B13)=0,NA(),SUM($G$5:G13))</f>
        <v>660</v>
      </c>
    </row>
    <row r="14" spans="2:13" ht="18" customHeight="1" x14ac:dyDescent="0.25">
      <c r="B14" s="42">
        <f>DATE(Resumen!$E$4,10,1)</f>
        <v>46296.0</v>
      </c>
      <c r="C14" s="43">
        <f>SUMIFS(Movimientos!$D$6:$D$505,Movimientos!$G$6:$G$505,"Ingreso",Movimientos!$F$6:$F$505,$B14)</f>
        <v>0</v>
      </c>
      <c r="D14" s="43">
        <f>SUMIFS(Movimientos!$D$6:$D$505,Movimientos!$G$6:$G$505,"Factura",Movimientos!$F$6:$F$505,$B14)</f>
        <v>0</v>
      </c>
      <c r="E14" s="43">
        <f>SUMIFS(Movimientos!$D$6:$D$505,Movimientos!$G$6:$G$505,"Gasto",Movimientos!$F$6:$F$505,$B14)</f>
        <v>0</v>
      </c>
      <c r="F14" s="43">
        <f>SUMIFS(Movimientos!$D$6:$D$505,Movimientos!$G$6:$G$505,"Deuda",Movimientos!$F$6:$F$505,$B14)</f>
        <v>0</v>
      </c>
      <c r="G14" s="43">
        <f>SUMIFS(Movimientos!$D$6:$D$505,Movimientos!$G$6:$G$505,"Ahorro",Movimientos!$F$6:$F$505,$B14)</f>
        <v>0</v>
      </c>
      <c r="H14" s="43">
        <f>C14-D14-E14-F14-G14</f>
        <v>0</v>
      </c>
      <c r="I14" s="44">
        <f>IF(C14=0,"",G14/C14)</f>
        <v/>
      </c>
      <c r="J14" s="43">
        <f>IF(COUNTIFS(Movimientos!$F$6:$F$505,$B14)=0,"",SUM($G$5:G14))</f>
        <v/>
      </c>
      <c r="L14" s="27" t="e">
        <f>IF(COUNTIFS(Movimientos!$F$6:$F$505,$B14)=0,NA(),C14)</f>
        <v>#N/A</v>
      </c>
      <c r="M14" s="27" t="e">
        <f>IF(COUNTIFS(Movimientos!$F$6:$F$505,$B14)=0,NA(),SUM($G$5:G14))</f>
        <v>#N/A</v>
      </c>
    </row>
    <row r="15" spans="2:13" ht="18" customHeight="1" x14ac:dyDescent="0.25">
      <c r="B15" s="42">
        <f>DATE(Resumen!$E$4,11,1)</f>
        <v>46327.0</v>
      </c>
      <c r="C15" s="43">
        <f>SUMIFS(Movimientos!$D$6:$D$505,Movimientos!$G$6:$G$505,"Ingreso",Movimientos!$F$6:$F$505,$B15)</f>
        <v>0</v>
      </c>
      <c r="D15" s="43">
        <f>SUMIFS(Movimientos!$D$6:$D$505,Movimientos!$G$6:$G$505,"Factura",Movimientos!$F$6:$F$505,$B15)</f>
        <v>0</v>
      </c>
      <c r="E15" s="43">
        <f>SUMIFS(Movimientos!$D$6:$D$505,Movimientos!$G$6:$G$505,"Gasto",Movimientos!$F$6:$F$505,$B15)</f>
        <v>0</v>
      </c>
      <c r="F15" s="43">
        <f>SUMIFS(Movimientos!$D$6:$D$505,Movimientos!$G$6:$G$505,"Deuda",Movimientos!$F$6:$F$505,$B15)</f>
        <v>0</v>
      </c>
      <c r="G15" s="43">
        <f>SUMIFS(Movimientos!$D$6:$D$505,Movimientos!$G$6:$G$505,"Ahorro",Movimientos!$F$6:$F$505,$B15)</f>
        <v>0</v>
      </c>
      <c r="H15" s="43">
        <f>C15-D15-E15-F15-G15</f>
        <v>0</v>
      </c>
      <c r="I15" s="44">
        <f>IF(C15=0,"",G15/C15)</f>
        <v/>
      </c>
      <c r="J15" s="43">
        <f>IF(COUNTIFS(Movimientos!$F$6:$F$505,$B15)=0,"",SUM($G$5:G15))</f>
        <v/>
      </c>
      <c r="L15" s="27" t="e">
        <f>IF(COUNTIFS(Movimientos!$F$6:$F$505,$B15)=0,NA(),C15)</f>
        <v>#N/A</v>
      </c>
      <c r="M15" s="27" t="e">
        <f>IF(COUNTIFS(Movimientos!$F$6:$F$505,$B15)=0,NA(),SUM($G$5:G15))</f>
        <v>#N/A</v>
      </c>
    </row>
    <row r="16" spans="2:13" ht="18" customHeight="1" x14ac:dyDescent="0.25">
      <c r="B16" s="42">
        <f>DATE(Resumen!$E$4,12,1)</f>
        <v>46357.0</v>
      </c>
      <c r="C16" s="43">
        <f>SUMIFS(Movimientos!$D$6:$D$505,Movimientos!$G$6:$G$505,"Ingreso",Movimientos!$F$6:$F$505,$B16)</f>
        <v>0</v>
      </c>
      <c r="D16" s="43">
        <f>SUMIFS(Movimientos!$D$6:$D$505,Movimientos!$G$6:$G$505,"Factura",Movimientos!$F$6:$F$505,$B16)</f>
        <v>0</v>
      </c>
      <c r="E16" s="43">
        <f>SUMIFS(Movimientos!$D$6:$D$505,Movimientos!$G$6:$G$505,"Gasto",Movimientos!$F$6:$F$505,$B16)</f>
        <v>0</v>
      </c>
      <c r="F16" s="43">
        <f>SUMIFS(Movimientos!$D$6:$D$505,Movimientos!$G$6:$G$505,"Deuda",Movimientos!$F$6:$F$505,$B16)</f>
        <v>0</v>
      </c>
      <c r="G16" s="43">
        <f>SUMIFS(Movimientos!$D$6:$D$505,Movimientos!$G$6:$G$505,"Ahorro",Movimientos!$F$6:$F$505,$B16)</f>
        <v>0</v>
      </c>
      <c r="H16" s="43">
        <f>C16-D16-E16-F16-G16</f>
        <v>0</v>
      </c>
      <c r="I16" s="44">
        <f>IF(C16=0,"",G16/C16)</f>
        <v/>
      </c>
      <c r="J16" s="43">
        <f>IF(COUNTIFS(Movimientos!$F$6:$F$505,$B16)=0,"",SUM($G$5:G16))</f>
        <v/>
      </c>
      <c r="L16" s="27" t="e">
        <f>IF(COUNTIFS(Movimientos!$F$6:$F$505,$B16)=0,NA(),C16)</f>
        <v>#N/A</v>
      </c>
      <c r="M16" s="27" t="e">
        <f>IF(COUNTIFS(Movimientos!$F$6:$F$505,$B16)=0,NA(),SUM($G$5:G16))</f>
        <v>#N/A</v>
      </c>
    </row>
    <row r="17" spans="2:10" ht="18" customHeight="1" x14ac:dyDescent="0.25">
      <c r="B17" s="34" t="s">
        <v>113</v>
      </c>
      <c r="C17" s="35">
        <f>SUM(C5:C16)</f>
        <v>3560</v>
      </c>
      <c r="D17" s="35">
        <f>SUM(D5:D16)</f>
        <v>1497</v>
      </c>
      <c r="E17" s="35">
        <f>SUM(E5:E16)</f>
        <v>1107.3899999999999</v>
      </c>
      <c r="F17" s="35">
        <f>SUM(F5:F16)</f>
        <v>150</v>
      </c>
      <c r="G17" s="35">
        <f>SUM(G5:G16)</f>
        <v>660</v>
      </c>
      <c r="H17" s="35">
        <f>SUM(H5:H16)</f>
        <v>145.61000000000007</v>
      </c>
      <c r="I17" s="45">
        <f>IF(C17=0,"",G17/C17)</f>
        <v>0.1853932584269663</v>
      </c>
      <c r="J17" s="35">
        <f>MAX(J5:J16)</f>
        <v>660</v>
      </c>
    </row>
  </sheetData>
  <conditionalFormatting sqref="H5:H16">
    <cfRule type="cellIs" dxfId="0" priority="1" operator="lessThan">
      <formula>0</formula>
    </cfRule>
  </conditionalFormatting>
  <conditionalFormatting sqref="I5:I16">
    <cfRule type="dataBar" priority="2">
      <dataBar>
        <cfvo type="num" val="0"/>
        <cfvo type="num" val="0.5"/>
        <color rgb="FF7FA392"/>
      </dataBar>
      <extLst>
        <ext xmlns:x14="http://schemas.microsoft.com/office/spreadsheetml/2009/9/main" uri="{B025F937-C7B1-47D3-B67F-A62EFF666E3E}">
          <x14:id>{DA7ABA51-AAAA-BBBB-0005-000000000001}</x14:id>
        </ext>
      </extLst>
    </cfRule>
  </conditionalFormatting>
  <pageMargins left="0.7" right="0.7" top="0.75" bottom="0.75" header="0.3" footer="0.3"/>
  <pageSetup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5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0.5</xm:f>
              </x14:cfvo>
              <x14:borderColor rgb="FF7FA392"/>
              <x14:negativeFillColor rgb="FFFF0000"/>
              <x14:negativeBorderColor rgb="FFFF0000"/>
              <x14:axisColor rgb="FF000000"/>
            </x14:dataBar>
          </x14:cfRule>
          <xm:sqref>I5:I16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7A72"/>
    <pageSetUpPr fitToPage="1"/>
  </sheetPr>
  <dimension ref="A1:H17"/>
  <sheetViews>
    <sheetView showGridLines="0" workbookViewId="0"/>
  </sheetViews>
  <sheetFormatPr defaultRowHeight="18" customHeight="1" x14ac:dyDescent="0.25"/>
  <cols>
    <col min="1" max="1" width="2.7109375" style="1" customWidth="1"/>
    <col min="2" max="2" width="30.7109375" customWidth="1"/>
    <col min="3" max="4" width="15.7109375" customWidth="1"/>
    <col min="5" max="5" width="16.7109375" customWidth="1"/>
    <col min="6" max="6" width="15.7109375" customWidth="1"/>
    <col min="7" max="7" width="14.7109375" customWidth="1"/>
    <col min="8" max="8" width="20.7109375" customWidth="1"/>
  </cols>
  <sheetData>
    <row r="1" spans="2:8" ht="32" customHeight="1" x14ac:dyDescent="0.25">
      <c r="B1" s="2" t="s">
        <v>114</v>
      </c>
    </row>
    <row r="2" spans="2:8" ht="18" customHeight="1" x14ac:dyDescent="0.25">
      <c r="B2" s="3" t="s">
        <v>115</v>
      </c>
    </row>
    <row r="4" spans="2:8" ht="30" customHeight="1" x14ac:dyDescent="0.25">
      <c r="B4" s="26" t="s">
        <v>116</v>
      </c>
      <c r="C4" s="26" t="s">
        <v>117</v>
      </c>
      <c r="D4" s="26" t="s">
        <v>118</v>
      </c>
      <c r="E4" s="26" t="s">
        <v>119</v>
      </c>
      <c r="F4" s="26" t="s">
        <v>120</v>
      </c>
      <c r="G4" s="26" t="s">
        <v>121</v>
      </c>
      <c r="H4" s="26" t="s">
        <v>122</v>
      </c>
    </row>
    <row r="5" spans="2:8" ht="18" customHeight="1" x14ac:dyDescent="0.25">
      <c r="B5" s="7" t="s">
        <v>123</v>
      </c>
      <c r="C5" s="17">
        <v>2400</v>
      </c>
      <c r="D5" s="17">
        <v>900</v>
      </c>
      <c r="E5" s="39">
        <v>46568</v>
      </c>
      <c r="F5" s="29">
        <f>IF($B5="","",MAX(0,C5-D5))</f>
        <v>1500</v>
      </c>
      <c r="G5" s="30">
        <f>IF(OR($B5="",N(C5)=0),"",MIN(1,D5/C5))</f>
        <v>0.375</v>
      </c>
      <c r="H5" s="29">
        <f>IF(OR($B5="",E5="",N(F5)=0),"",F5/MAX(1,(YEAR(E5)-YEAR(TODAY()))*12+MONTH(E5)-MONTH(TODAY())))</f>
        <v>187.5</v>
      </c>
    </row>
    <row r="6" spans="2:8" ht="18" customHeight="1" x14ac:dyDescent="0.25">
      <c r="B6" s="7" t="s">
        <v>124</v>
      </c>
      <c r="C6" s="17">
        <v>900</v>
      </c>
      <c r="D6" s="17">
        <v>250</v>
      </c>
      <c r="E6" s="39">
        <v>46539</v>
      </c>
      <c r="F6" s="29">
        <f>IF($B6="","",MAX(0,C6-D6))</f>
        <v>650</v>
      </c>
      <c r="G6" s="30">
        <f>IF(OR($B6="",N(C6)=0),"",MIN(1,D6/C6))</f>
        <v>0.2777777777777778</v>
      </c>
      <c r="H6" s="29">
        <f>IF(OR($B6="",E6="",N(F6)=0),"",F6/MAX(1,(YEAR(E6)-YEAR(TODAY()))*12+MONTH(E6)-MONTH(TODAY())))</f>
        <v>81.25</v>
      </c>
    </row>
    <row r="7" spans="2:8" ht="18" customHeight="1" x14ac:dyDescent="0.25">
      <c r="B7" s="7" t="s">
        <v>125</v>
      </c>
      <c r="C7" s="17">
        <v>1000</v>
      </c>
      <c r="D7" s="17">
        <v>420</v>
      </c>
      <c r="E7" s="39">
        <v>46477</v>
      </c>
      <c r="F7" s="29">
        <f>IF($B7="","",MAX(0,C7-D7))</f>
        <v>580</v>
      </c>
      <c r="G7" s="30">
        <f>IF(OR($B7="",N(C7)=0),"",MIN(1,D7/C7))</f>
        <v>0.42</v>
      </c>
      <c r="H7" s="29">
        <f>IF(OR($B7="",E7="",N(F7)=0),"",F7/MAX(1,(YEAR(E7)-YEAR(TODAY()))*12+MONTH(E7)-MONTH(TODAY())))</f>
        <v>116</v>
      </c>
    </row>
    <row r="8" spans="2:8" ht="18" customHeight="1" x14ac:dyDescent="0.25">
      <c r="B8" s="7" t="s">
        <v>126</v>
      </c>
      <c r="C8" s="17">
        <v>30000</v>
      </c>
      <c r="D8" s="17">
        <v>3200</v>
      </c>
      <c r="E8" s="39">
        <v>48213</v>
      </c>
      <c r="F8" s="29">
        <f>IF($B8="","",MAX(0,C8-D8))</f>
        <v>26800</v>
      </c>
      <c r="G8" s="30">
        <f>IF(OR($B8="",N(C8)=0),"",MIN(1,D8/C8))</f>
        <v>0.10666666666666667</v>
      </c>
      <c r="H8" s="29">
        <f>IF(OR($B8="",E8="",N(F8)=0),"",F8/MAX(1,(YEAR(E8)-YEAR(TODAY()))*12+MONTH(E8)-MONTH(TODAY())))</f>
        <v>432.258064516129</v>
      </c>
    </row>
    <row r="9" spans="2:8" ht="18" customHeight="1" x14ac:dyDescent="0.25">
      <c r="B9" s="7"/>
      <c r="C9" s="17"/>
      <c r="D9" s="17"/>
      <c r="E9" s="39"/>
      <c r="F9" s="29">
        <f>IF($B9="","",MAX(0,C9-D9))</f>
        <v/>
      </c>
      <c r="G9" s="30">
        <f>IF(OR($B9="",N(C9)=0),"",MIN(1,D9/C9))</f>
        <v/>
      </c>
      <c r="H9" s="29">
        <f>IF(OR($B9="",E9="",N(F9)=0),"",F9/MAX(1,(YEAR(E9)-YEAR(TODAY()))*12+MONTH(E9)-MONTH(TODAY())))</f>
        <v/>
      </c>
    </row>
    <row r="10" spans="2:8" ht="18" customHeight="1" x14ac:dyDescent="0.25">
      <c r="B10" s="7"/>
      <c r="C10" s="17"/>
      <c r="D10" s="17"/>
      <c r="E10" s="39"/>
      <c r="F10" s="29">
        <f>IF($B10="","",MAX(0,C10-D10))</f>
        <v/>
      </c>
      <c r="G10" s="30">
        <f>IF(OR($B10="",N(C10)=0),"",MIN(1,D10/C10))</f>
        <v/>
      </c>
      <c r="H10" s="29">
        <f>IF(OR($B10="",E10="",N(F10)=0),"",F10/MAX(1,(YEAR(E10)-YEAR(TODAY()))*12+MONTH(E10)-MONTH(TODAY())))</f>
        <v/>
      </c>
    </row>
    <row r="11" spans="2:8" ht="18" customHeight="1" x14ac:dyDescent="0.25">
      <c r="B11" s="7"/>
      <c r="C11" s="17"/>
      <c r="D11" s="17"/>
      <c r="E11" s="39"/>
      <c r="F11" s="29">
        <f>IF($B11="","",MAX(0,C11-D11))</f>
        <v/>
      </c>
      <c r="G11" s="30">
        <f>IF(OR($B11="",N(C11)=0),"",MIN(1,D11/C11))</f>
        <v/>
      </c>
      <c r="H11" s="29">
        <f>IF(OR($B11="",E11="",N(F11)=0),"",F11/MAX(1,(YEAR(E11)-YEAR(TODAY()))*12+MONTH(E11)-MONTH(TODAY())))</f>
        <v/>
      </c>
    </row>
    <row r="12" spans="2:8" ht="18" customHeight="1" x14ac:dyDescent="0.25">
      <c r="B12" s="7"/>
      <c r="C12" s="17"/>
      <c r="D12" s="17"/>
      <c r="E12" s="39"/>
      <c r="F12" s="29">
        <f>IF($B12="","",MAX(0,C12-D12))</f>
        <v/>
      </c>
      <c r="G12" s="30">
        <f>IF(OR($B12="",N(C12)=0),"",MIN(1,D12/C12))</f>
        <v/>
      </c>
      <c r="H12" s="29">
        <f>IF(OR($B12="",E12="",N(F12)=0),"",F12/MAX(1,(YEAR(E12)-YEAR(TODAY()))*12+MONTH(E12)-MONTH(TODAY())))</f>
        <v/>
      </c>
    </row>
    <row r="13" spans="2:8" ht="18" customHeight="1" x14ac:dyDescent="0.25">
      <c r="B13" s="7"/>
      <c r="C13" s="17"/>
      <c r="D13" s="17"/>
      <c r="E13" s="39"/>
      <c r="F13" s="29">
        <f>IF($B13="","",MAX(0,C13-D13))</f>
        <v/>
      </c>
      <c r="G13" s="30">
        <f>IF(OR($B13="",N(C13)=0),"",MIN(1,D13/C13))</f>
        <v/>
      </c>
      <c r="H13" s="29">
        <f>IF(OR($B13="",E13="",N(F13)=0),"",F13/MAX(1,(YEAR(E13)-YEAR(TODAY()))*12+MONTH(E13)-MONTH(TODAY())))</f>
        <v/>
      </c>
    </row>
    <row r="14" spans="2:8" ht="18" customHeight="1" x14ac:dyDescent="0.25">
      <c r="B14" s="7"/>
      <c r="C14" s="17"/>
      <c r="D14" s="17"/>
      <c r="E14" s="39"/>
      <c r="F14" s="29">
        <f>IF($B14="","",MAX(0,C14-D14))</f>
        <v/>
      </c>
      <c r="G14" s="30">
        <f>IF(OR($B14="",N(C14)=0),"",MIN(1,D14/C14))</f>
        <v/>
      </c>
      <c r="H14" s="29">
        <f>IF(OR($B14="",E14="",N(F14)=0),"",F14/MAX(1,(YEAR(E14)-YEAR(TODAY()))*12+MONTH(E14)-MONTH(TODAY())))</f>
        <v/>
      </c>
    </row>
    <row r="16" spans="2:8" ht="18" customHeight="1" x14ac:dyDescent="0.25">
      <c r="B16" s="32" t="s">
        <v>127</v>
      </c>
    </row>
    <row r="17" spans="2:2" ht="18" customHeight="1" x14ac:dyDescent="0.25">
      <c r="B17" s="32" t="s">
        <v>128</v>
      </c>
    </row>
  </sheetData>
  <conditionalFormatting sqref="G5:G14">
    <cfRule type="dataBar" priority="1">
      <dataBar>
        <cfvo type="num" val="0"/>
        <cfvo type="num" val="1"/>
        <color rgb="FF7FA392"/>
      </dataBar>
      <extLst>
        <ext xmlns:x14="http://schemas.microsoft.com/office/spreadsheetml/2009/9/main" uri="{B025F937-C7B1-47D3-B67F-A62EFF666E3E}">
          <x14:id>{DA7ABA51-AAAA-BBBB-0006-000000000001}</x14:id>
        </ext>
      </extLst>
    </cfRule>
  </conditionalFormatting>
  <pageMargins left="0.7" right="0.7" top="0.75" bottom="0.75" header="0.3" footer="0.3"/>
  <pageSetup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6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A392"/>
              <x14:negativeFillColor rgb="FFFF0000"/>
              <x14:negativeBorderColor rgb="FFFF0000"/>
              <x14:axisColor rgb="FF000000"/>
            </x14:dataBar>
          </x14:cfRule>
          <xm:sqref>G5:G14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6B7A72"/>
    <pageSetUpPr fitToPage="1"/>
  </sheetPr>
  <dimension ref="A1:H17"/>
  <sheetViews>
    <sheetView showGridLines="0" workbookViewId="0"/>
  </sheetViews>
  <sheetFormatPr defaultRowHeight="18" customHeight="1"/>
  <cols>
    <col min="1" max="1" width="2.7109375" style="1" customWidth="1"/>
    <col min="2" max="2" width="28.7109375" customWidth="1"/>
    <col min="3" max="8" width="16.7109375" customWidth="1"/>
  </cols>
  <sheetData>
    <row r="1" spans="2:8" ht="32" customHeight="1">
      <c r="B1" s="2" t="s">
        <v>129</v>
      </c>
    </row>
    <row r="2" spans="2:8" ht="18" customHeight="1">
      <c r="B2" s="3" t="s">
        <v>130</v>
      </c>
    </row>
    <row r="4" spans="2:8" ht="30" customHeight="1">
      <c r="B4" s="26" t="s">
        <v>18</v>
      </c>
      <c r="C4" s="26" t="s">
        <v>131</v>
      </c>
      <c r="D4" s="26" t="s">
        <v>132</v>
      </c>
      <c r="E4" s="26" t="s">
        <v>133</v>
      </c>
      <c r="F4" s="26" t="s">
        <v>134</v>
      </c>
      <c r="G4" s="26" t="s">
        <v>135</v>
      </c>
      <c r="H4" s="26" t="s">
        <v>136</v>
      </c>
    </row>
    <row r="5" spans="2:8" ht="18" customHeight="1">
      <c r="B5" s="7" t="s">
        <v>137</v>
      </c>
      <c r="C5" s="17">
        <v>3800</v>
      </c>
      <c r="D5" s="46">
        <v>3.5</v>
      </c>
      <c r="E5" s="17">
        <v>50</v>
      </c>
      <c r="F5" s="47">
        <f>IF(OR($B5="",N(C5)=0,N(E5)=0),"",IFERROR(IF(N(D5)=0,C5/E5,NPER(D5/100/12,-E5,C5)),"Cuota insuficiente"))</f>
        <v>86.0453756795315</v>
      </c>
      <c r="G5" s="48">
        <f>IF(ISNUMBER(F5),EDATE(TODAY(),ROUNDUP(F5,0)),"")</f>
        <v>48950.0</v>
      </c>
      <c r="H5" s="29">
        <f>IF(ISNUMBER(F5),MAX(0,E5*F5-C5),"")</f>
        <v>502.2687839765749</v>
      </c>
    </row>
    <row r="6" spans="2:8" ht="18" customHeight="1">
      <c r="B6" s="7" t="s">
        <v>138</v>
      </c>
      <c r="C6" s="17">
        <v>450</v>
      </c>
      <c r="D6" s="46">
        <v>20</v>
      </c>
      <c r="E6" s="17">
        <v>45</v>
      </c>
      <c r="F6" s="47">
        <f>IF(OR($B6="",N(C6)=0,N(E6)=0),"",IFERROR(IF(N(D6)=0,C6/E6,NPER(D6/100/12,-E6,C6)),"Cuota insuficiente"))</f>
        <v>11.030203049839166</v>
      </c>
      <c r="G6" s="48">
        <f>IF(ISNUMBER(F6),EDATE(TODAY(),ROUNDUP(F6,0)),"")</f>
        <v>46666.0</v>
      </c>
      <c r="H6" s="29">
        <f>IF(ISNUMBER(F6),MAX(0,E6*F6-C6),"")</f>
        <v>46.35913724276247</v>
      </c>
    </row>
    <row r="7" spans="2:8" ht="18" customHeight="1">
      <c r="B7" s="7"/>
      <c r="C7" s="17"/>
      <c r="D7" s="46"/>
      <c r="E7" s="17"/>
      <c r="F7" s="47">
        <f>IF(OR($B7="",N(C7)=0,N(E7)=0),"",IFERROR(IF(N(D7)=0,C7/E7,NPER(D7/100/12,-E7,C7)),"Cuota insuficiente"))</f>
        <v/>
      </c>
      <c r="G7" s="48">
        <f>IF(ISNUMBER(F7),EDATE(TODAY(),ROUNDUP(F7,0)),"")</f>
        <v/>
      </c>
      <c r="H7" s="29">
        <f>IF(ISNUMBER(F7),MAX(0,E7*F7-C7),"")</f>
        <v/>
      </c>
    </row>
    <row r="8" spans="2:8" ht="18" customHeight="1">
      <c r="B8" s="7"/>
      <c r="C8" s="17"/>
      <c r="D8" s="46"/>
      <c r="E8" s="17"/>
      <c r="F8" s="47">
        <f>IF(OR($B8="",N(C8)=0,N(E8)=0),"",IFERROR(IF(N(D8)=0,C8/E8,NPER(D8/100/12,-E8,C8)),"Cuota insuficiente"))</f>
        <v/>
      </c>
      <c r="G8" s="48">
        <f>IF(ISNUMBER(F8),EDATE(TODAY(),ROUNDUP(F8,0)),"")</f>
        <v/>
      </c>
      <c r="H8" s="29">
        <f>IF(ISNUMBER(F8),MAX(0,E8*F8-C8),"")</f>
        <v/>
      </c>
    </row>
    <row r="9" spans="2:8" ht="18" customHeight="1">
      <c r="B9" s="7"/>
      <c r="C9" s="17"/>
      <c r="D9" s="46"/>
      <c r="E9" s="17"/>
      <c r="F9" s="47">
        <f>IF(OR($B9="",N(C9)=0,N(E9)=0),"",IFERROR(IF(N(D9)=0,C9/E9,NPER(D9/100/12,-E9,C9)),"Cuota insuficiente"))</f>
        <v/>
      </c>
      <c r="G9" s="48">
        <f>IF(ISNUMBER(F9),EDATE(TODAY(),ROUNDUP(F9,0)),"")</f>
        <v/>
      </c>
      <c r="H9" s="29">
        <f>IF(ISNUMBER(F9),MAX(0,E9*F9-C9),"")</f>
        <v/>
      </c>
    </row>
    <row r="10" spans="2:8" ht="18" customHeight="1">
      <c r="B10" s="7"/>
      <c r="C10" s="17"/>
      <c r="D10" s="46"/>
      <c r="E10" s="17"/>
      <c r="F10" s="47">
        <f>IF(OR($B10="",N(C10)=0,N(E10)=0),"",IFERROR(IF(N(D10)=0,C10/E10,NPER(D10/100/12,-E10,C10)),"Cuota insuficiente"))</f>
        <v/>
      </c>
      <c r="G10" s="48">
        <f>IF(ISNUMBER(F10),EDATE(TODAY(),ROUNDUP(F10,0)),"")</f>
        <v/>
      </c>
      <c r="H10" s="29">
        <f>IF(ISNUMBER(F10),MAX(0,E10*F10-C10),"")</f>
        <v/>
      </c>
    </row>
    <row r="11" spans="2:8" ht="18" customHeight="1">
      <c r="B11" s="7"/>
      <c r="C11" s="17"/>
      <c r="D11" s="46"/>
      <c r="E11" s="17"/>
      <c r="F11" s="47">
        <f>IF(OR($B11="",N(C11)=0,N(E11)=0),"",IFERROR(IF(N(D11)=0,C11/E11,NPER(D11/100/12,-E11,C11)),"Cuota insuficiente"))</f>
        <v/>
      </c>
      <c r="G11" s="48">
        <f>IF(ISNUMBER(F11),EDATE(TODAY(),ROUNDUP(F11,0)),"")</f>
        <v/>
      </c>
      <c r="H11" s="29">
        <f>IF(ISNUMBER(F11),MAX(0,E11*F11-C11),"")</f>
        <v/>
      </c>
    </row>
    <row r="12" spans="2:8" ht="18" customHeight="1">
      <c r="B12" s="7"/>
      <c r="C12" s="17"/>
      <c r="D12" s="46"/>
      <c r="E12" s="17"/>
      <c r="F12" s="47">
        <f>IF(OR($B12="",N(C12)=0,N(E12)=0),"",IFERROR(IF(N(D12)=0,C12/E12,NPER(D12/100/12,-E12,C12)),"Cuota insuficiente"))</f>
        <v/>
      </c>
      <c r="G12" s="48">
        <f>IF(ISNUMBER(F12),EDATE(TODAY(),ROUNDUP(F12,0)),"")</f>
        <v/>
      </c>
      <c r="H12" s="29">
        <f>IF(ISNUMBER(F12),MAX(0,E12*F12-C12),"")</f>
        <v/>
      </c>
    </row>
    <row r="14" spans="2:8" ht="18" customHeight="1">
      <c r="B14" s="34" t="s">
        <v>113</v>
      </c>
      <c r="C14" s="35">
        <f>SUM(C5:C12)</f>
        <v>4250</v>
      </c>
      <c r="D14" s="34"/>
      <c r="E14" s="35">
        <f>SUM(E5:E12)</f>
        <v>95</v>
      </c>
      <c r="F14" s="34"/>
      <c r="G14" s="34"/>
      <c r="H14" s="35">
        <f>SUM(H5:H12)</f>
        <v>548.6279212193374</v>
      </c>
    </row>
    <row r="16" spans="2:8" ht="18" customHeight="1">
      <c r="B16" s="32" t="s">
        <v>139</v>
      </c>
    </row>
    <row r="17" spans="2:2" ht="18" customHeight="1">
      <c r="B17" s="32" t="s">
        <v>140</v>
      </c>
    </row>
  </sheetData>
  <pageMargins left="0.7" right="0.7" top="0.75" bottom="0.75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D9D2C0"/>
  </sheetPr>
  <dimension ref="A1:F16"/>
  <sheetViews>
    <sheetView showGridLines="0" workbookViewId="0"/>
  </sheetViews>
  <sheetFormatPr defaultRowHeight="18" customHeight="1"/>
  <cols>
    <col min="1" max="1" width="2.7109375" style="1" customWidth="1"/>
    <col min="2" max="2" width="14.7109375" customWidth="1"/>
    <col min="4" max="4" width="14.7109375" customWidth="1"/>
    <col min="6" max="6" width="14.7109375" customWidth="1"/>
  </cols>
  <sheetData>
    <row r="1" spans="2:6" ht="32" customHeight="1">
      <c r="B1" s="4" t="s">
        <v>0</v>
      </c>
      <c r="D1" s="4" t="s">
        <v>1</v>
      </c>
      <c r="F1" s="4" t="s">
        <v>2</v>
      </c>
    </row>
    <row r="2" spans="2:6" ht="18" customHeight="1">
      <c r="B2" s="28" t="s">
        <v>3</v>
      </c>
      <c r="D2" s="28" t="s">
        <v>15</v>
      </c>
      <c r="F2" s="28" t="s">
        <v>20</v>
      </c>
    </row>
    <row r="3" spans="2:6" ht="18" customHeight="1">
      <c r="B3" s="28" t="s">
        <v>4</v>
      </c>
      <c r="D3" s="28" t="s">
        <v>16</v>
      </c>
      <c r="F3" s="28" t="s">
        <v>21</v>
      </c>
    </row>
    <row r="4" spans="2:6" ht="18" customHeight="1">
      <c r="B4" s="28" t="s">
        <v>5</v>
      </c>
      <c r="D4" s="28" t="s">
        <v>17</v>
      </c>
      <c r="F4" s="28" t="s">
        <v>19</v>
      </c>
    </row>
    <row r="5" spans="2:6" ht="18" customHeight="1">
      <c r="B5" s="28" t="s">
        <v>6</v>
      </c>
      <c r="D5" s="28" t="s">
        <v>18</v>
      </c>
    </row>
    <row r="6" spans="2:6" ht="18" customHeight="1">
      <c r="B6" s="28" t="s">
        <v>7</v>
      </c>
      <c r="D6" s="28" t="s">
        <v>19</v>
      </c>
    </row>
    <row r="7" spans="2:6" ht="18" customHeight="1">
      <c r="B7" s="28" t="s">
        <v>8</v>
      </c>
    </row>
    <row r="8" spans="2:6" ht="18" customHeight="1">
      <c r="B8" s="28" t="s">
        <v>9</v>
      </c>
    </row>
    <row r="9" spans="2:6" ht="18" customHeight="1">
      <c r="B9" s="28" t="s">
        <v>10</v>
      </c>
    </row>
    <row r="10" spans="2:6" ht="18" customHeight="1">
      <c r="B10" s="28" t="s">
        <v>11</v>
      </c>
    </row>
    <row r="11" spans="2:6" ht="18" customHeight="1">
      <c r="B11" s="28" t="s">
        <v>12</v>
      </c>
    </row>
    <row r="12" spans="2:6" ht="18" customHeight="1">
      <c r="B12" s="28" t="s">
        <v>13</v>
      </c>
    </row>
    <row r="13" spans="2:6" ht="18" customHeight="1">
      <c r="B13" s="28" t="s">
        <v>14</v>
      </c>
    </row>
    <row r="16" spans="2:6" ht="18" customHeight="1">
      <c r="B16" s="3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Instrucciones</vt:lpstr>
      <vt:lpstr>Resumen</vt:lpstr>
      <vt:lpstr>Movimientos</vt:lpstr>
      <vt:lpstr>Presupuesto</vt:lpstr>
      <vt:lpstr>Anual</vt:lpstr>
      <vt:lpstr>Objetivos</vt:lpstr>
      <vt:lpstr>Deudas</vt:lpstr>
      <vt:lpstr>Listas</vt:lpstr>
      <vt:lpstr>Anual!Print_Area</vt:lpstr>
      <vt:lpstr>Deudas!Print_Area</vt:lpstr>
      <vt:lpstr>Movimientos!Print_Area</vt:lpstr>
      <vt:lpstr>Objetivos!Print_Area</vt:lpstr>
      <vt:lpstr>Presupuesto!Print_Area</vt:lpstr>
      <vt:lpstr>Resumen!Print_Area</vt:lpstr>
    </vt:vector>
  </TitlesOfParts>
  <Company>WealthUncut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presupuesto mensual</dc:title>
  <dc:subject>Control de ingresos, gastos, deudas y ahorro</dc:subject>
  <dc:creator>David Pérez Mitjà · WealthUncut</dc:creator>
  <dc:description>Plantilla gratuita de wealthuncut.com. Información educativa, no asesoramiento financiero.</dc:description>
  <cp:lastModifiedBy>David Pérez Mitjà · WealthUncut</cp:lastModifiedBy>
  <dcterms:created xsi:type="dcterms:W3CDTF">2026-10-06T13:12:56Z</dcterms:created>
  <dcterms:modified xsi:type="dcterms:W3CDTF">2026-10-06T13:12:56Z</dcterms:modified>
</cp:coreProperties>
</file>